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unty Treasurer\Schools and Child Care\Templates &amp; Tools\2018-19\Early Years\30hr Entitlement\"/>
    </mc:Choice>
  </mc:AlternateContent>
  <bookViews>
    <workbookView xWindow="0" yWindow="0" windowWidth="20490" windowHeight="7740"/>
  </bookViews>
  <sheets>
    <sheet name="Instructions" sheetId="11" r:id="rId1"/>
    <sheet name="Weekly Occupancy v Cost" sheetId="9" r:id="rId2"/>
    <sheet name="Overheads" sheetId="12" r:id="rId3"/>
    <sheet name="Hourly Rates" sheetId="3" r:id="rId4"/>
  </sheets>
  <definedNames>
    <definedName name="nonteaching">'Hourly Rates'!$A$28:$A$50</definedName>
    <definedName name="_xlnm.Print_Area" localSheetId="0">Instructions!$A$1:$P$131</definedName>
    <definedName name="_xlnm.Print_Area" localSheetId="1">'Weekly Occupancy v Cost'!$A$1:$AR$53</definedName>
    <definedName name="teachers">'Hourly Rates'!$A$13:$A$21</definedName>
    <definedName name="teacherscales">'Hourly Rates'!$A$13:$A$21</definedName>
    <definedName name="teaching">'Hourly Rates'!$A$5:$A$21</definedName>
    <definedName name="TLR">'Hourly Rates'!$A$5:$A$12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3" l="1"/>
  <c r="G31" i="3"/>
  <c r="F30" i="3"/>
  <c r="F31" i="3"/>
  <c r="E30" i="3"/>
  <c r="E31" i="3"/>
  <c r="D30" i="3"/>
  <c r="D31" i="3"/>
  <c r="C30" i="3"/>
  <c r="C31" i="3"/>
  <c r="D58" i="9" l="1"/>
  <c r="AE37" i="9" l="1"/>
  <c r="AH37" i="9"/>
  <c r="AK37" i="9"/>
  <c r="AN37" i="9"/>
  <c r="D75" i="9"/>
  <c r="AP36" i="9"/>
  <c r="AP35" i="9"/>
  <c r="AP34" i="9"/>
  <c r="AP33" i="9"/>
  <c r="AP32" i="9"/>
  <c r="AP31" i="9"/>
  <c r="AM36" i="9"/>
  <c r="AM35" i="9"/>
  <c r="AM34" i="9"/>
  <c r="AM33" i="9"/>
  <c r="AM32" i="9"/>
  <c r="AM31" i="9"/>
  <c r="AJ36" i="9"/>
  <c r="AJ35" i="9"/>
  <c r="AJ34" i="9"/>
  <c r="AJ33" i="9"/>
  <c r="AJ32" i="9"/>
  <c r="AJ31" i="9"/>
  <c r="AG36" i="9"/>
  <c r="AG35" i="9"/>
  <c r="AG34" i="9"/>
  <c r="AG33" i="9"/>
  <c r="AG32" i="9"/>
  <c r="AG31" i="9"/>
  <c r="C40" i="3"/>
  <c r="AJ37" i="9" l="1"/>
  <c r="AP37" i="9"/>
  <c r="AG37" i="9"/>
  <c r="AM37" i="9"/>
  <c r="J24" i="9" l="1"/>
  <c r="D82" i="9" l="1"/>
  <c r="F82" i="9" s="1"/>
  <c r="D81" i="9"/>
  <c r="F81" i="9" s="1"/>
  <c r="D80" i="9"/>
  <c r="F80" i="9" s="1"/>
  <c r="D79" i="9"/>
  <c r="F79" i="9" s="1"/>
  <c r="D78" i="9"/>
  <c r="F78" i="9" s="1"/>
  <c r="D77" i="9"/>
  <c r="F77" i="9" s="1"/>
  <c r="D76" i="9"/>
  <c r="F76" i="9" s="1"/>
  <c r="F75" i="9"/>
  <c r="D74" i="9"/>
  <c r="D64" i="9"/>
  <c r="F64" i="9" s="1"/>
  <c r="D63" i="9"/>
  <c r="F63" i="9" s="1"/>
  <c r="D62" i="9"/>
  <c r="F62" i="9" s="1"/>
  <c r="D61" i="9"/>
  <c r="F61" i="9" s="1"/>
  <c r="D60" i="9"/>
  <c r="F60" i="9" s="1"/>
  <c r="D59" i="9"/>
  <c r="F59" i="9" s="1"/>
  <c r="D57" i="9"/>
  <c r="F57" i="9" s="1"/>
  <c r="D56" i="9"/>
  <c r="AN44" i="9" l="1"/>
  <c r="AN45" i="9"/>
  <c r="AN46" i="9"/>
  <c r="AN47" i="9"/>
  <c r="AN48" i="9"/>
  <c r="AN43" i="9"/>
  <c r="AN49" i="9" s="1"/>
  <c r="AM19" i="9"/>
  <c r="AK44" i="9"/>
  <c r="AK45" i="9"/>
  <c r="AK46" i="9"/>
  <c r="AK47" i="9"/>
  <c r="AK48" i="9"/>
  <c r="AK43" i="9"/>
  <c r="AH44" i="9"/>
  <c r="AH45" i="9"/>
  <c r="AH46" i="9"/>
  <c r="AH47" i="9"/>
  <c r="AH48" i="9"/>
  <c r="AH43" i="9"/>
  <c r="AE44" i="9"/>
  <c r="AE45" i="9"/>
  <c r="AE46" i="9"/>
  <c r="AE47" i="9"/>
  <c r="AE48" i="9"/>
  <c r="AE43" i="9"/>
  <c r="Q44" i="9"/>
  <c r="Q45" i="9"/>
  <c r="Q46" i="9"/>
  <c r="Q47" i="9"/>
  <c r="Q48" i="9"/>
  <c r="Q43" i="9"/>
  <c r="AP24" i="9"/>
  <c r="AP23" i="9"/>
  <c r="AP47" i="9" s="1"/>
  <c r="AP22" i="9"/>
  <c r="AP46" i="9" s="1"/>
  <c r="AP21" i="9"/>
  <c r="AP20" i="9"/>
  <c r="AP19" i="9"/>
  <c r="AM24" i="9"/>
  <c r="AM23" i="9"/>
  <c r="AM47" i="9" s="1"/>
  <c r="AM22" i="9"/>
  <c r="AM46" i="9" s="1"/>
  <c r="AM21" i="9"/>
  <c r="AM45" i="9" s="1"/>
  <c r="AM20" i="9"/>
  <c r="AJ24" i="9"/>
  <c r="AJ23" i="9"/>
  <c r="AJ22" i="9"/>
  <c r="AJ21" i="9"/>
  <c r="AJ20" i="9"/>
  <c r="AJ19" i="9"/>
  <c r="AG24" i="9"/>
  <c r="AG23" i="9"/>
  <c r="AG22" i="9"/>
  <c r="AG21" i="9"/>
  <c r="AG20" i="9"/>
  <c r="AG19" i="9"/>
  <c r="AK25" i="9"/>
  <c r="AK49" i="9" l="1"/>
  <c r="AH49" i="9"/>
  <c r="AE49" i="9"/>
  <c r="AJ44" i="9"/>
  <c r="AG47" i="9"/>
  <c r="AG45" i="9"/>
  <c r="AJ43" i="9"/>
  <c r="AJ47" i="9"/>
  <c r="AJ48" i="9"/>
  <c r="AG46" i="9"/>
  <c r="AM43" i="9"/>
  <c r="AP45" i="9"/>
  <c r="AG43" i="9"/>
  <c r="AJ45" i="9"/>
  <c r="AM44" i="9"/>
  <c r="AM48" i="9"/>
  <c r="Q49" i="9"/>
  <c r="AG44" i="9"/>
  <c r="AG48" i="9"/>
  <c r="AJ46" i="9"/>
  <c r="AP44" i="9"/>
  <c r="AP43" i="9"/>
  <c r="AP48" i="9"/>
  <c r="AM25" i="9"/>
  <c r="AP49" i="9" l="1"/>
  <c r="AM49" i="9"/>
  <c r="AJ49" i="9"/>
  <c r="AG49" i="9"/>
  <c r="F10" i="3"/>
  <c r="F5" i="3"/>
  <c r="C8" i="3"/>
  <c r="D8" i="3" s="1"/>
  <c r="D7" i="3"/>
  <c r="E7" i="3" s="1"/>
  <c r="D6" i="3"/>
  <c r="E6" i="3" s="1"/>
  <c r="C12" i="3"/>
  <c r="D12" i="3" s="1"/>
  <c r="E12" i="3" s="1"/>
  <c r="C11" i="3"/>
  <c r="D11" i="3" s="1"/>
  <c r="E11" i="3" s="1"/>
  <c r="C10" i="3"/>
  <c r="D10" i="3" s="1"/>
  <c r="E10" i="3" s="1"/>
  <c r="C9" i="3"/>
  <c r="D9" i="3" s="1"/>
  <c r="E9" i="3" s="1"/>
  <c r="C7" i="3"/>
  <c r="C6" i="3"/>
  <c r="C5" i="3"/>
  <c r="D5" i="3" s="1"/>
  <c r="E5" i="3" s="1"/>
  <c r="C13" i="3"/>
  <c r="D13" i="3" s="1"/>
  <c r="C14" i="3"/>
  <c r="D14" i="3" s="1"/>
  <c r="C15" i="3"/>
  <c r="D15" i="3" s="1"/>
  <c r="C16" i="3"/>
  <c r="D16" i="3" s="1"/>
  <c r="C17" i="3"/>
  <c r="D17" i="3" s="1"/>
  <c r="C18" i="3"/>
  <c r="D18" i="3" s="1"/>
  <c r="C19" i="3"/>
  <c r="D19" i="3" s="1"/>
  <c r="C20" i="3"/>
  <c r="D20" i="3" s="1"/>
  <c r="C21" i="3"/>
  <c r="D21" i="3" s="1"/>
  <c r="F9" i="3" l="1"/>
  <c r="E8" i="3"/>
  <c r="F8" i="3"/>
  <c r="F7" i="3"/>
  <c r="F6" i="3"/>
  <c r="F12" i="3"/>
  <c r="F11" i="3"/>
  <c r="E16" i="3"/>
  <c r="F16" i="3"/>
  <c r="E19" i="3"/>
  <c r="F19" i="3"/>
  <c r="E15" i="3"/>
  <c r="F15" i="3"/>
  <c r="F18" i="3"/>
  <c r="E18" i="3"/>
  <c r="E14" i="3"/>
  <c r="F14" i="3"/>
  <c r="E20" i="3"/>
  <c r="F20" i="3"/>
  <c r="E21" i="3"/>
  <c r="F21" i="3"/>
  <c r="E17" i="3"/>
  <c r="F17" i="3"/>
  <c r="E13" i="3"/>
  <c r="F13" i="3"/>
  <c r="AH25" i="9" l="1"/>
  <c r="Q37" i="9" l="1"/>
  <c r="S36" i="9"/>
  <c r="S35" i="9"/>
  <c r="T35" i="9" s="1"/>
  <c r="S34" i="9"/>
  <c r="T34" i="9" s="1"/>
  <c r="S33" i="9"/>
  <c r="T33" i="9" s="1"/>
  <c r="S32" i="9"/>
  <c r="T32" i="9" s="1"/>
  <c r="S31" i="9"/>
  <c r="T31" i="9" s="1"/>
  <c r="AN25" i="9"/>
  <c r="AE25" i="9"/>
  <c r="T36" i="9" l="1"/>
  <c r="T37" i="9" s="1"/>
  <c r="S48" i="9"/>
  <c r="S37" i="9"/>
  <c r="Q25" i="9"/>
  <c r="S24" i="9"/>
  <c r="T24" i="9" s="1"/>
  <c r="T48" i="9" s="1"/>
  <c r="S23" i="9"/>
  <c r="S22" i="9"/>
  <c r="S21" i="9"/>
  <c r="S20" i="9"/>
  <c r="S19" i="9"/>
  <c r="T19" i="9" l="1"/>
  <c r="T43" i="9" s="1"/>
  <c r="S43" i="9"/>
  <c r="T21" i="9"/>
  <c r="T45" i="9" s="1"/>
  <c r="S45" i="9"/>
  <c r="T22" i="9"/>
  <c r="T46" i="9" s="1"/>
  <c r="S46" i="9"/>
  <c r="T23" i="9"/>
  <c r="T47" i="9" s="1"/>
  <c r="S47" i="9"/>
  <c r="T20" i="9"/>
  <c r="T44" i="9" s="1"/>
  <c r="S44" i="9"/>
  <c r="S25" i="9"/>
  <c r="F74" i="9"/>
  <c r="C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T49" i="9" l="1"/>
  <c r="S49" i="9"/>
  <c r="D21" i="12"/>
  <c r="G28" i="3" l="1"/>
  <c r="G40" i="3"/>
  <c r="D28" i="3"/>
  <c r="F28" i="3" s="1"/>
  <c r="D40" i="3"/>
  <c r="F40" i="3" s="1"/>
  <c r="F58" i="9" l="1"/>
  <c r="AA23" i="9"/>
  <c r="AD20" i="9"/>
  <c r="AD21" i="9"/>
  <c r="AD22" i="9"/>
  <c r="AD23" i="9"/>
  <c r="AD24" i="9"/>
  <c r="AD19" i="9"/>
  <c r="AD32" i="9"/>
  <c r="AD33" i="9"/>
  <c r="AD34" i="9"/>
  <c r="AD35" i="9"/>
  <c r="AD36" i="9"/>
  <c r="AD31" i="9"/>
  <c r="AA20" i="9"/>
  <c r="AA21" i="9"/>
  <c r="AA22" i="9"/>
  <c r="AA24" i="9"/>
  <c r="AA19" i="9"/>
  <c r="Y44" i="9"/>
  <c r="Y45" i="9"/>
  <c r="Y46" i="9"/>
  <c r="Y47" i="9"/>
  <c r="Y48" i="9"/>
  <c r="Y43" i="9"/>
  <c r="V44" i="9"/>
  <c r="V45" i="9"/>
  <c r="V46" i="9"/>
  <c r="V47" i="9"/>
  <c r="V48" i="9"/>
  <c r="V43" i="9"/>
  <c r="V37" i="9"/>
  <c r="Y37" i="9"/>
  <c r="Y25" i="9"/>
  <c r="V25" i="9"/>
  <c r="AJ25" i="9" l="1"/>
  <c r="AG25" i="9"/>
  <c r="AP25" i="9"/>
  <c r="AD48" i="9"/>
  <c r="AD44" i="9"/>
  <c r="AD47" i="9"/>
  <c r="AD25" i="9"/>
  <c r="Y49" i="9"/>
  <c r="AD37" i="9"/>
  <c r="V49" i="9"/>
  <c r="AD45" i="9"/>
  <c r="AD43" i="9"/>
  <c r="AD46" i="9"/>
  <c r="AA25" i="9"/>
  <c r="AD49" i="9" l="1"/>
  <c r="J36" i="9" l="1"/>
  <c r="I36" i="9" s="1"/>
  <c r="J32" i="9"/>
  <c r="I32" i="9" s="1"/>
  <c r="J33" i="9"/>
  <c r="K33" i="9" s="1"/>
  <c r="J34" i="9"/>
  <c r="I34" i="9" s="1"/>
  <c r="J35" i="9"/>
  <c r="I35" i="9" s="1"/>
  <c r="J31" i="9"/>
  <c r="I31" i="9" s="1"/>
  <c r="J19" i="9"/>
  <c r="O19" i="9"/>
  <c r="P19" i="9" s="1"/>
  <c r="J20" i="9"/>
  <c r="O20" i="9"/>
  <c r="P20" i="9" s="1"/>
  <c r="J21" i="9"/>
  <c r="I21" i="9" s="1"/>
  <c r="O21" i="9"/>
  <c r="P21" i="9" s="1"/>
  <c r="J22" i="9"/>
  <c r="I22" i="9" s="1"/>
  <c r="O22" i="9"/>
  <c r="P22" i="9" s="1"/>
  <c r="J23" i="9"/>
  <c r="I23" i="9" s="1"/>
  <c r="O23" i="9"/>
  <c r="P23" i="9" s="1"/>
  <c r="O24" i="9"/>
  <c r="P24" i="9" s="1"/>
  <c r="M25" i="9"/>
  <c r="AB25" i="9"/>
  <c r="O31" i="9"/>
  <c r="P31" i="9" s="1"/>
  <c r="O32" i="9"/>
  <c r="P32" i="9" s="1"/>
  <c r="O33" i="9"/>
  <c r="P33" i="9" s="1"/>
  <c r="O34" i="9"/>
  <c r="P34" i="9" s="1"/>
  <c r="O35" i="9"/>
  <c r="P35" i="9" s="1"/>
  <c r="O36" i="9"/>
  <c r="P36" i="9" s="1"/>
  <c r="M37" i="9"/>
  <c r="AB37" i="9"/>
  <c r="D43" i="9"/>
  <c r="E43" i="9"/>
  <c r="F43" i="9"/>
  <c r="G43" i="9"/>
  <c r="H43" i="9"/>
  <c r="M43" i="9"/>
  <c r="AB43" i="9"/>
  <c r="D44" i="9"/>
  <c r="E44" i="9"/>
  <c r="F44" i="9"/>
  <c r="G44" i="9"/>
  <c r="H44" i="9"/>
  <c r="M44" i="9"/>
  <c r="AB44" i="9"/>
  <c r="D45" i="9"/>
  <c r="E45" i="9"/>
  <c r="F45" i="9"/>
  <c r="G45" i="9"/>
  <c r="H45" i="9"/>
  <c r="M45" i="9"/>
  <c r="AB45" i="9"/>
  <c r="D46" i="9"/>
  <c r="E46" i="9"/>
  <c r="F46" i="9"/>
  <c r="G46" i="9"/>
  <c r="H46" i="9"/>
  <c r="M46" i="9"/>
  <c r="AB46" i="9"/>
  <c r="D47" i="9"/>
  <c r="E47" i="9"/>
  <c r="F47" i="9"/>
  <c r="G47" i="9"/>
  <c r="H47" i="9"/>
  <c r="M47" i="9"/>
  <c r="AB47" i="9"/>
  <c r="D48" i="9"/>
  <c r="E48" i="9"/>
  <c r="F48" i="9"/>
  <c r="G48" i="9"/>
  <c r="H48" i="9"/>
  <c r="M48" i="9"/>
  <c r="AB48" i="9"/>
  <c r="H14" i="9"/>
  <c r="F14" i="9"/>
  <c r="I12" i="9"/>
  <c r="H12" i="9"/>
  <c r="G12" i="9"/>
  <c r="F12" i="9"/>
  <c r="E12" i="9"/>
  <c r="K34" i="9" l="1"/>
  <c r="J48" i="9"/>
  <c r="J37" i="9"/>
  <c r="K36" i="9"/>
  <c r="K32" i="9"/>
  <c r="J25" i="9"/>
  <c r="K24" i="9"/>
  <c r="I24" i="9"/>
  <c r="I48" i="9" s="1"/>
  <c r="AB49" i="9"/>
  <c r="I46" i="9"/>
  <c r="M49" i="9"/>
  <c r="K35" i="9"/>
  <c r="I47" i="9"/>
  <c r="I33" i="9"/>
  <c r="I37" i="9" s="1"/>
  <c r="K31" i="9"/>
  <c r="J43" i="9"/>
  <c r="K20" i="9"/>
  <c r="K23" i="9"/>
  <c r="K22" i="9"/>
  <c r="I20" i="9"/>
  <c r="I44" i="9" s="1"/>
  <c r="J44" i="9"/>
  <c r="J45" i="9"/>
  <c r="K19" i="9"/>
  <c r="K21" i="9"/>
  <c r="K45" i="9" s="1"/>
  <c r="I19" i="9"/>
  <c r="I43" i="9" s="1"/>
  <c r="O25" i="9"/>
  <c r="J47" i="9"/>
  <c r="J46" i="9"/>
  <c r="O48" i="9"/>
  <c r="O47" i="9"/>
  <c r="O46" i="9"/>
  <c r="O45" i="9"/>
  <c r="O44" i="9"/>
  <c r="O43" i="9"/>
  <c r="O37" i="9"/>
  <c r="P37" i="9"/>
  <c r="J49" i="9" l="1"/>
  <c r="K46" i="9"/>
  <c r="K43" i="9"/>
  <c r="K48" i="9"/>
  <c r="O49" i="9"/>
  <c r="K47" i="9"/>
  <c r="I45" i="9"/>
  <c r="I49" i="9" s="1"/>
  <c r="D92" i="9" s="1"/>
  <c r="F92" i="9" s="1"/>
  <c r="D94" i="9" s="1"/>
  <c r="K37" i="9"/>
  <c r="K44" i="9"/>
  <c r="I25" i="9"/>
  <c r="K25" i="9"/>
  <c r="K49" i="9" l="1"/>
  <c r="X31" i="9" l="1"/>
  <c r="AA32" i="9"/>
  <c r="AA44" i="9" s="1"/>
  <c r="AA36" i="9"/>
  <c r="AA48" i="9" s="1"/>
  <c r="X32" i="9"/>
  <c r="X36" i="9"/>
  <c r="X23" i="9"/>
  <c r="AQ23" i="9" s="1"/>
  <c r="AA33" i="9"/>
  <c r="AA45" i="9" s="1"/>
  <c r="AA31" i="9"/>
  <c r="X33" i="9"/>
  <c r="X20" i="9"/>
  <c r="AQ20" i="9" s="1"/>
  <c r="X24" i="9"/>
  <c r="AQ24" i="9" s="1"/>
  <c r="AA34" i="9"/>
  <c r="AA46" i="9" s="1"/>
  <c r="X34" i="9"/>
  <c r="X21" i="9"/>
  <c r="AQ21" i="9" s="1"/>
  <c r="X19" i="9"/>
  <c r="AQ19" i="9" s="1"/>
  <c r="AA35" i="9"/>
  <c r="AA47" i="9" s="1"/>
  <c r="X35" i="9"/>
  <c r="X22" i="9"/>
  <c r="AQ22" i="9" s="1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29" i="3"/>
  <c r="AQ31" i="9" l="1"/>
  <c r="AQ33" i="9"/>
  <c r="AR33" i="9" s="1"/>
  <c r="AQ36" i="9"/>
  <c r="AR36" i="9" s="1"/>
  <c r="AQ32" i="9"/>
  <c r="AR32" i="9" s="1"/>
  <c r="AQ35" i="9"/>
  <c r="AR35" i="9" s="1"/>
  <c r="AQ34" i="9"/>
  <c r="AR34" i="9" s="1"/>
  <c r="X46" i="9"/>
  <c r="X43" i="9"/>
  <c r="X25" i="9"/>
  <c r="X48" i="9"/>
  <c r="X45" i="9"/>
  <c r="X44" i="9"/>
  <c r="X47" i="9"/>
  <c r="X37" i="9"/>
  <c r="AA43" i="9"/>
  <c r="AA49" i="9" s="1"/>
  <c r="AA37" i="9"/>
  <c r="C46" i="3"/>
  <c r="C47" i="3"/>
  <c r="C48" i="3"/>
  <c r="C49" i="3"/>
  <c r="C50" i="3"/>
  <c r="C45" i="3"/>
  <c r="C41" i="3"/>
  <c r="C42" i="3"/>
  <c r="C43" i="3"/>
  <c r="C44" i="3"/>
  <c r="C36" i="3"/>
  <c r="C37" i="3"/>
  <c r="C38" i="3"/>
  <c r="C39" i="3"/>
  <c r="C33" i="3"/>
  <c r="C34" i="3"/>
  <c r="C35" i="3"/>
  <c r="C32" i="3"/>
  <c r="C29" i="3"/>
  <c r="F56" i="9" l="1"/>
  <c r="G35" i="3"/>
  <c r="D35" i="3"/>
  <c r="F35" i="3" s="1"/>
  <c r="D38" i="3"/>
  <c r="F38" i="3" s="1"/>
  <c r="G38" i="3"/>
  <c r="D43" i="3"/>
  <c r="F43" i="3" s="1"/>
  <c r="G43" i="3"/>
  <c r="D50" i="3"/>
  <c r="F50" i="3" s="1"/>
  <c r="G50" i="3"/>
  <c r="D46" i="3"/>
  <c r="F46" i="3" s="1"/>
  <c r="G46" i="3"/>
  <c r="D34" i="3"/>
  <c r="F34" i="3" s="1"/>
  <c r="G34" i="3"/>
  <c r="G37" i="3"/>
  <c r="D37" i="3"/>
  <c r="F37" i="3" s="1"/>
  <c r="D42" i="3"/>
  <c r="F42" i="3" s="1"/>
  <c r="G42" i="3"/>
  <c r="G49" i="3"/>
  <c r="D49" i="3"/>
  <c r="F49" i="3" s="1"/>
  <c r="G29" i="3"/>
  <c r="D29" i="3"/>
  <c r="F29" i="3" s="1"/>
  <c r="G33" i="3"/>
  <c r="D33" i="3"/>
  <c r="F33" i="3" s="1"/>
  <c r="G36" i="3"/>
  <c r="D36" i="3"/>
  <c r="F36" i="3" s="1"/>
  <c r="G41" i="3"/>
  <c r="D41" i="3"/>
  <c r="F41" i="3" s="1"/>
  <c r="G48" i="3"/>
  <c r="D48" i="3"/>
  <c r="F48" i="3" s="1"/>
  <c r="G32" i="3"/>
  <c r="D32" i="3"/>
  <c r="F32" i="3" s="1"/>
  <c r="G39" i="3"/>
  <c r="D39" i="3"/>
  <c r="F39" i="3" s="1"/>
  <c r="G44" i="3"/>
  <c r="D44" i="3"/>
  <c r="F44" i="3" s="1"/>
  <c r="G45" i="3"/>
  <c r="D45" i="3"/>
  <c r="F45" i="3" s="1"/>
  <c r="D47" i="3"/>
  <c r="F47" i="3" s="1"/>
  <c r="G47" i="3"/>
  <c r="X49" i="9"/>
  <c r="AQ37" i="9"/>
  <c r="D84" i="9" s="1"/>
  <c r="D85" i="9" s="1"/>
  <c r="AR31" i="9"/>
  <c r="AR37" i="9" s="1"/>
  <c r="P46" i="9" l="1"/>
  <c r="P44" i="9"/>
  <c r="P45" i="9"/>
  <c r="P48" i="9"/>
  <c r="T25" i="9"/>
  <c r="P25" i="9"/>
  <c r="P43" i="9"/>
  <c r="P47" i="9"/>
  <c r="P49" i="9" l="1"/>
  <c r="AQ43" i="9"/>
  <c r="AR19" i="9"/>
  <c r="AQ25" i="9"/>
  <c r="D66" i="9" s="1"/>
  <c r="D67" i="9" s="1"/>
  <c r="AQ48" i="9"/>
  <c r="AR24" i="9"/>
  <c r="AR48" i="9" s="1"/>
  <c r="AR20" i="9"/>
  <c r="AR44" i="9" s="1"/>
  <c r="AQ44" i="9"/>
  <c r="AR23" i="9"/>
  <c r="AR47" i="9" s="1"/>
  <c r="AQ47" i="9"/>
  <c r="AQ45" i="9"/>
  <c r="AR21" i="9"/>
  <c r="AR45" i="9" s="1"/>
  <c r="AR22" i="9"/>
  <c r="AR46" i="9" s="1"/>
  <c r="AQ46" i="9"/>
  <c r="AR25" i="9" l="1"/>
  <c r="AR43" i="9"/>
  <c r="AR49" i="9" s="1"/>
  <c r="AQ49" i="9"/>
</calcChain>
</file>

<file path=xl/comments1.xml><?xml version="1.0" encoding="utf-8"?>
<comments xmlns="http://schemas.openxmlformats.org/spreadsheetml/2006/main">
  <authors>
    <author>User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Funding rate per hour from School Funding Sheet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paid rate per hour for AM and PM sessions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charge per session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charge for lunch if provided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charge per session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Select pt on scale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Select TLR point if required
If TLR3 is required an annual amount will need to be entered in The Hourly Rates worksheet Cell B12</t>
        </r>
      </text>
    </comment>
    <comment ref="W1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Select scale point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Unstructured Session (in hrs) enables you to quickly enter a total number of hours you provide in a day instead of having to break it down per pupil.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Select pt on scale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Select TLR point if required
If TLR3 is required an annual amount will need to be entered in The Hourly Rates worksheet Cell B12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2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TA1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TA2a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TA2b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TA3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HLTA</t>
        </r>
      </text>
    </comment>
  </commentList>
</comments>
</file>

<file path=xl/sharedStrings.xml><?xml version="1.0" encoding="utf-8"?>
<sst xmlns="http://schemas.openxmlformats.org/spreadsheetml/2006/main" count="365" uniqueCount="211">
  <si>
    <t>Lunch</t>
  </si>
  <si>
    <t>After School Club</t>
  </si>
  <si>
    <t>TOTAL</t>
  </si>
  <si>
    <t>M1</t>
  </si>
  <si>
    <t>M2</t>
  </si>
  <si>
    <t>M3</t>
  </si>
  <si>
    <t>M4</t>
  </si>
  <si>
    <t>M5</t>
  </si>
  <si>
    <t>M6</t>
  </si>
  <si>
    <t>UPS1</t>
  </si>
  <si>
    <t>UPS2</t>
  </si>
  <si>
    <t>UPS3</t>
  </si>
  <si>
    <t>Oncosts</t>
  </si>
  <si>
    <t>Basic</t>
  </si>
  <si>
    <t>Teacher costs/hr</t>
  </si>
  <si>
    <t>Non-Teachers Costs/hr</t>
  </si>
  <si>
    <t>LW</t>
  </si>
  <si>
    <t>pt13</t>
  </si>
  <si>
    <t>pt14</t>
  </si>
  <si>
    <t>pt15</t>
  </si>
  <si>
    <t>pt16</t>
  </si>
  <si>
    <t>pt17</t>
  </si>
  <si>
    <t>pt18</t>
  </si>
  <si>
    <t>pt19</t>
  </si>
  <si>
    <t>pt20</t>
  </si>
  <si>
    <t>pt21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</si>
  <si>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</si>
  <si>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</si>
  <si>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</si>
  <si>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</si>
  <si>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</si>
  <si>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</si>
  <si>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</si>
  <si>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</si>
  <si>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</si>
  <si>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</si>
  <si>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Net hrly rate</t>
  </si>
  <si>
    <t>Av oncosts</t>
  </si>
  <si>
    <t>3 Year Olds</t>
  </si>
  <si>
    <t>Monday</t>
  </si>
  <si>
    <t>Tuesday</t>
  </si>
  <si>
    <t>Wednesday</t>
  </si>
  <si>
    <t>Thursday</t>
  </si>
  <si>
    <t>Friday</t>
  </si>
  <si>
    <t>Total children</t>
  </si>
  <si>
    <t>Overall</t>
  </si>
  <si>
    <t>Breakfast Club</t>
  </si>
  <si>
    <t>AM Session</t>
  </si>
  <si>
    <t>PM Session</t>
  </si>
  <si>
    <t>Unstructured Session (in hrs)</t>
  </si>
  <si>
    <t>Session</t>
  </si>
  <si>
    <t>3 Year Old Funded</t>
  </si>
  <si>
    <t>Cost per hr
Based on 1265hrs/39 weeks/yr</t>
  </si>
  <si>
    <t>No. of hrs/day</t>
  </si>
  <si>
    <t>No. of
 hrs/day</t>
  </si>
  <si>
    <t>No. of 
days working
per week</t>
  </si>
  <si>
    <t>Teacher Cost/Hr
/week</t>
  </si>
  <si>
    <t>No. of hrs
/week</t>
  </si>
  <si>
    <t>After School Club-fixed rate</t>
  </si>
  <si>
    <t>Actual lunch-fixed rate</t>
  </si>
  <si>
    <t>Hrly inc oncosts
Based 52.143 wks</t>
  </si>
  <si>
    <t>Teacher Cost/
week</t>
  </si>
  <si>
    <t>Total Funded Hours</t>
  </si>
  <si>
    <t>Total Paid Hours</t>
  </si>
  <si>
    <t>Total Funded &amp; Paid Hours</t>
  </si>
  <si>
    <t>Funded Rate (per hr)</t>
  </si>
  <si>
    <t>Paid Rate (per session)</t>
  </si>
  <si>
    <t>TOTALS</t>
  </si>
  <si>
    <t>Breakfast Club-fixed rate</t>
  </si>
  <si>
    <t xml:space="preserve">Cells to be completed are highlighted in </t>
  </si>
  <si>
    <t>Example</t>
  </si>
  <si>
    <t xml:space="preserve">Note: </t>
  </si>
  <si>
    <t xml:space="preserve">Children should be able to take up their free hours as part of continuous provision and providers </t>
  </si>
  <si>
    <t xml:space="preserve">should avoid artificial breaks in the day wherever possible. For example, the lunch time hour/session </t>
  </si>
  <si>
    <t>should form part of the free provision where the child is attending a morning and afternoon session.</t>
  </si>
  <si>
    <t xml:space="preserve">Providers can charge for meals and snacks as part of their delivery of the free entitlement as long </t>
  </si>
  <si>
    <t>as parents are not required to pay as a condition of taking up their child’s free entitlement place.</t>
  </si>
  <si>
    <t>Occupancy</t>
  </si>
  <si>
    <t>Note:</t>
  </si>
  <si>
    <t>orange.</t>
  </si>
  <si>
    <t xml:space="preserve">Unstructured Session (in hrs) enables you to quickly enter a total number of hours you provide in a </t>
  </si>
  <si>
    <t>day instead of having to break it down per pupil.</t>
  </si>
  <si>
    <t>2 - Non-teacher scale point</t>
  </si>
  <si>
    <t>1 -Non-teacher scale point</t>
  </si>
  <si>
    <t>3 -Non-teacher scale point</t>
  </si>
  <si>
    <t>Cost per week</t>
  </si>
  <si>
    <t>Total Staffing cost per/week</t>
  </si>
  <si>
    <t>Staffing</t>
  </si>
  <si>
    <t>In cells D3 to D7 enter hours provided for each session against each heading (excluding Unstructured Hrs).</t>
  </si>
  <si>
    <t>3/4 Year Old Weekly Costing Tool</t>
  </si>
  <si>
    <t>Background</t>
  </si>
  <si>
    <t>Assumptions</t>
  </si>
  <si>
    <t>occupancy.</t>
  </si>
  <si>
    <t>A part time teacher could be entered as follows:</t>
  </si>
  <si>
    <t>Instructions</t>
  </si>
  <si>
    <r>
      <t xml:space="preserve">Please enter the </t>
    </r>
    <r>
      <rPr>
        <b/>
        <u/>
        <sz val="14"/>
        <color theme="1"/>
        <rFont val="Calibri"/>
        <family val="2"/>
        <scheme val="minor"/>
      </rPr>
      <t>number of children</t>
    </r>
    <r>
      <rPr>
        <sz val="14"/>
        <color theme="1"/>
        <rFont val="Calibri"/>
        <family val="2"/>
        <scheme val="minor"/>
      </rPr>
      <t xml:space="preserve"> who attend each session each day.</t>
    </r>
  </si>
  <si>
    <t>Entering occupancy details is split over Funded and Paid for Places to give the best flexibility for schools who offer a</t>
  </si>
  <si>
    <t>mixture of both.</t>
  </si>
  <si>
    <t>The aim of this spreadsheet is to allow schools with Nursery/Extended Services provision to be able to better analyse their</t>
  </si>
  <si>
    <t>staffing expenditure against levels of occupancy and the income they receive for this.</t>
  </si>
  <si>
    <t>The data can be used to help the school assess whether the levels of occupancy they are expecting are likey to cover the</t>
  </si>
  <si>
    <t>5 days and should be entered as follows:</t>
  </si>
  <si>
    <t xml:space="preserve">Note: Teachers contracted hours per day need to be entered; for example a full time teacher is paid 6.49hrs per day  over </t>
  </si>
  <si>
    <t>Total inc Oncosts and holidays (43.89/45.05)</t>
  </si>
  <si>
    <t>Both have been calculated over 38 weeks to enable a direct comparison to how funding is received.</t>
  </si>
  <si>
    <t>Basic full yr</t>
  </si>
  <si>
    <t>i.e if you multiply the weekly staffing cost by 38 weeks it will give the total annual salary for that member of staff including</t>
  </si>
  <si>
    <t>holidays and oncosts.</t>
  </si>
  <si>
    <t>Teaching staff costs are based on Sept2017 salaries and include average oncosts.</t>
  </si>
  <si>
    <t>Oncost Rate</t>
  </si>
  <si>
    <t>Hrly inc oncosts
Based on 38 wks (used for formula)</t>
  </si>
  <si>
    <t>Cost per hr
Based on 1233hrs/38
weeks/yr (used for formula)</t>
  </si>
  <si>
    <t>App-over 21</t>
  </si>
  <si>
    <t>Based on the occupancy details and level of staffing entered for the week a total Staffing Unit Cost per hour is calculated</t>
  </si>
  <si>
    <t>along with a Profit or Loss figure for every hour provided.</t>
  </si>
  <si>
    <t>Per hour</t>
  </si>
  <si>
    <t>The total number of children attending each hour the member of staff works is the only figure that needs to be entered.</t>
  </si>
  <si>
    <t>This spreadsheet has been developed following the introduction of the Extended 30hr Entitlement from Sept2017.</t>
  </si>
  <si>
    <t>No. of Hours</t>
  </si>
  <si>
    <t>Variance</t>
  </si>
  <si>
    <t>No of Children</t>
  </si>
  <si>
    <t>Post</t>
  </si>
  <si>
    <t>Cost per Hour</t>
  </si>
  <si>
    <t>1 -Non-Teacher</t>
  </si>
  <si>
    <t>2 -Non-Teacher</t>
  </si>
  <si>
    <t xml:space="preserve">3 -Non-Teacher </t>
  </si>
  <si>
    <t>Staffing unit Cost</t>
  </si>
  <si>
    <t>*Based on per hour</t>
  </si>
  <si>
    <t>Funded Occupancy:</t>
  </si>
  <si>
    <t>Paid Occupancy:</t>
  </si>
  <si>
    <t>TOTAL:</t>
  </si>
  <si>
    <t>STAFFING UNIT COST ANALYSIS FOR FUNDED HOURS:</t>
  </si>
  <si>
    <t>Overall Income</t>
  </si>
  <si>
    <t>Weeks Open</t>
  </si>
  <si>
    <t>OVERHEADS</t>
  </si>
  <si>
    <t>Annual</t>
  </si>
  <si>
    <t>Weekly</t>
  </si>
  <si>
    <t>Rent</t>
  </si>
  <si>
    <t>&lt;&lt; example</t>
  </si>
  <si>
    <t>Utilities</t>
  </si>
  <si>
    <t>Phone</t>
  </si>
  <si>
    <t>Rates</t>
  </si>
  <si>
    <t xml:space="preserve">Maintenence </t>
  </si>
  <si>
    <t>Food</t>
  </si>
  <si>
    <t>Consumables</t>
  </si>
  <si>
    <t>Memberships</t>
  </si>
  <si>
    <t>Cover costs</t>
  </si>
  <si>
    <t>Transport</t>
  </si>
  <si>
    <t>Training</t>
  </si>
  <si>
    <t>Insurance</t>
  </si>
  <si>
    <t>Office stationery</t>
  </si>
  <si>
    <t>Administration</t>
  </si>
  <si>
    <t>Payroll admin Costs</t>
  </si>
  <si>
    <t>Other</t>
  </si>
  <si>
    <t>STAFFING UNIT COST ANALYSIS FOR PAID HOURS:</t>
  </si>
  <si>
    <t>Unit Cost per week</t>
  </si>
  <si>
    <t>Variance to paid Rate/hr</t>
  </si>
  <si>
    <t>OVERHEAD UNIT COST ANALYSIS:</t>
  </si>
  <si>
    <t>Overheads</t>
  </si>
  <si>
    <t>Overhead Unit Cost per Week</t>
  </si>
  <si>
    <t>Total Staffing Unit Cost per week</t>
  </si>
  <si>
    <t>Variance to funded Rate/hr</t>
  </si>
  <si>
    <t>4 -Non-teacher scale point</t>
  </si>
  <si>
    <t>5 -Non-teacher scale point</t>
  </si>
  <si>
    <t>TLR1.1</t>
  </si>
  <si>
    <t>TLR1.2</t>
  </si>
  <si>
    <t>TLR1.3</t>
  </si>
  <si>
    <t>TLR2.1</t>
  </si>
  <si>
    <t>TLR2.2</t>
  </si>
  <si>
    <t>TLR2.3</t>
  </si>
  <si>
    <t>TLR3</t>
  </si>
  <si>
    <t>Total inc av Oncosts</t>
  </si>
  <si>
    <t>TLR1.4</t>
  </si>
  <si>
    <t>6 -Non-teacher scale point</t>
  </si>
  <si>
    <t>Enter number of weeks open per year</t>
  </si>
  <si>
    <t xml:space="preserve">4 -Non-Teacher </t>
  </si>
  <si>
    <t xml:space="preserve">5 -Non-Teacher </t>
  </si>
  <si>
    <t xml:space="preserve">6 -Non-Teacher </t>
  </si>
  <si>
    <t>7 -Non-teacher scale point</t>
  </si>
  <si>
    <t xml:space="preserve">7 -Non-Teacher </t>
  </si>
  <si>
    <t>1- Teacher scale point</t>
  </si>
  <si>
    <t>2- Teacher scale point</t>
  </si>
  <si>
    <t>1 - Teacher scale point</t>
  </si>
  <si>
    <t>2 - Teacher scale point</t>
  </si>
  <si>
    <t>1 -Teacher</t>
  </si>
  <si>
    <t>2 -Teacher</t>
  </si>
  <si>
    <t>1 - Teacher</t>
  </si>
  <si>
    <t>2 - Teacher</t>
  </si>
  <si>
    <t>and 14 Non-Teaching members of staff over both.</t>
  </si>
  <si>
    <t>Overheads can be entered on the Overheads Tab.</t>
  </si>
  <si>
    <t xml:space="preserve">An Overhead Unit Cost can then be calculated on the Weekly Occupancy v Cost Tab when the number of children is </t>
  </si>
  <si>
    <t>The Unit cost analysis can be found in cell C52 onwards</t>
  </si>
  <si>
    <t>entered in cell E92</t>
  </si>
  <si>
    <t>surplus identified.</t>
  </si>
  <si>
    <t xml:space="preserve">cost of the staffing, to establish a break-even point and to help determine if other non staffing costs can me met from any </t>
  </si>
  <si>
    <t>In cell D12 enter your "Total Hourly Funding Rate" for 3/4 YO. This can be found on the schools funding sheet.</t>
  </si>
  <si>
    <t>In cell D14 enter the amount you charge per hour for each of your AM and PM sessions</t>
  </si>
  <si>
    <r>
      <t xml:space="preserve">In cells E14, G14 and I14 enter the amount you charge per </t>
    </r>
    <r>
      <rPr>
        <b/>
        <u/>
        <sz val="14"/>
        <color theme="1"/>
        <rFont val="Calibri"/>
        <family val="2"/>
        <scheme val="minor"/>
      </rPr>
      <t>session</t>
    </r>
    <r>
      <rPr>
        <sz val="14"/>
        <color theme="1"/>
        <rFont val="Calibri"/>
        <family val="2"/>
        <scheme val="minor"/>
      </rPr>
      <t xml:space="preserve"> for Breakfast, Lunch and Afterschool Club</t>
    </r>
  </si>
  <si>
    <t>The scale point for each member of staff needs to be selected from the drop down list and a total number of hours per day</t>
  </si>
  <si>
    <t xml:space="preserve">and days per week needs to be entered in order for a weekly cost to be calculated. ForTeachers the option is available to </t>
  </si>
  <si>
    <t>select a TLR if required.</t>
  </si>
  <si>
    <t xml:space="preserve">Unit Cost Analysis </t>
  </si>
  <si>
    <t xml:space="preserve">Overheads </t>
  </si>
  <si>
    <t>Staffing can be entered against either Funded Occupancy or Paid.  There is space for a total of 4 teachers and</t>
  </si>
  <si>
    <t>If a TLR3 is required then the annual value of the TLR3 will need entering in the Hourly Rates Tab in Cell B12.</t>
  </si>
  <si>
    <t>The spreadsheet is designed as a snapshot tool to look at data on a weekly basis. This helps with varying levels of</t>
  </si>
  <si>
    <t>This allows the School to establish how much that member of staff costs per funded hour worked.</t>
  </si>
  <si>
    <t>&lt;&lt; manual entry required for a TLR3 in B12</t>
  </si>
  <si>
    <t>pt11</t>
  </si>
  <si>
    <t>pt12</t>
  </si>
  <si>
    <t>Non-Teacher costs are based on April2018 salaries and include average oncosts and holiday pay.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</si>
</sst>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9"/>
      <color theme="7"/>
      <name val="Arial"/>
      <family val="2"/>
    </font>
    <font>
      <sz val="8"/>
      <color theme="7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1"/>
      <color theme="7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2" xfId="0" applyBorder="1"/>
    <xf numFmtId="0" fontId="3" fillId="3" borderId="2" xfId="0" applyFont="1" applyFill="1" applyBorder="1" applyAlignment="1" applyProtection="1">
      <alignment horizontal="center"/>
    </xf>
    <xf numFmtId="165" fontId="3" fillId="3" borderId="2" xfId="0" applyNumberFormat="1" applyFont="1" applyFill="1" applyBorder="1" applyAlignment="1" applyProtection="1">
      <alignment horizontal="center"/>
    </xf>
    <xf numFmtId="0" fontId="0" fillId="3" borderId="2" xfId="0" applyFill="1" applyBorder="1"/>
    <xf numFmtId="165" fontId="0" fillId="3" borderId="2" xfId="0" applyNumberFormat="1" applyFill="1" applyBorder="1"/>
    <xf numFmtId="0" fontId="0" fillId="3" borderId="0" xfId="0" applyFill="1"/>
    <xf numFmtId="0" fontId="0" fillId="0" borderId="0" xfId="0" applyFill="1"/>
    <xf numFmtId="165" fontId="3" fillId="3" borderId="2" xfId="0" applyNumberFormat="1" applyFont="1" applyFill="1" applyBorder="1" applyAlignment="1" applyProtection="1">
      <alignment horizontal="center" wrapText="1"/>
    </xf>
    <xf numFmtId="2" fontId="0" fillId="0" borderId="2" xfId="0" applyNumberFormat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43" fontId="1" fillId="0" borderId="0" xfId="1" applyFont="1" applyBorder="1"/>
    <xf numFmtId="2" fontId="1" fillId="0" borderId="0" xfId="0" applyNumberFormat="1" applyFont="1" applyFill="1" applyBorder="1"/>
    <xf numFmtId="0" fontId="0" fillId="0" borderId="0" xfId="0" applyFill="1" applyBorder="1"/>
    <xf numFmtId="165" fontId="0" fillId="0" borderId="0" xfId="0" applyNumberFormat="1" applyFill="1" applyBorder="1"/>
    <xf numFmtId="43" fontId="6" fillId="0" borderId="0" xfId="1" applyFont="1" applyBorder="1"/>
    <xf numFmtId="164" fontId="0" fillId="0" borderId="2" xfId="1" applyNumberFormat="1" applyFont="1" applyBorder="1"/>
    <xf numFmtId="43" fontId="0" fillId="0" borderId="2" xfId="0" applyNumberFormat="1" applyBorder="1"/>
    <xf numFmtId="164" fontId="0" fillId="0" borderId="2" xfId="0" applyNumberFormat="1" applyBorder="1"/>
    <xf numFmtId="2" fontId="0" fillId="4" borderId="2" xfId="0" applyNumberForma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/>
    </xf>
    <xf numFmtId="165" fontId="3" fillId="4" borderId="2" xfId="0" applyNumberFormat="1" applyFont="1" applyFill="1" applyBorder="1" applyAlignment="1" applyProtection="1">
      <alignment horizontal="center"/>
    </xf>
    <xf numFmtId="0" fontId="0" fillId="4" borderId="2" xfId="0" applyFill="1" applyBorder="1"/>
    <xf numFmtId="165" fontId="0" fillId="4" borderId="2" xfId="0" applyNumberFormat="1" applyFill="1" applyBorder="1"/>
    <xf numFmtId="165" fontId="3" fillId="4" borderId="2" xfId="0" applyNumberFormat="1" applyFont="1" applyFill="1" applyBorder="1" applyAlignment="1" applyProtection="1">
      <alignment horizontal="center" wrapText="1"/>
    </xf>
    <xf numFmtId="0" fontId="0" fillId="5" borderId="2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0" fontId="1" fillId="0" borderId="0" xfId="0" applyFont="1" applyFill="1" applyBorder="1" applyAlignment="1"/>
    <xf numFmtId="0" fontId="3" fillId="4" borderId="2" xfId="0" applyFont="1" applyFill="1" applyBorder="1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2" borderId="0" xfId="0" applyFont="1" applyFill="1"/>
    <xf numFmtId="0" fontId="10" fillId="0" borderId="0" xfId="0" applyFont="1" applyFill="1"/>
    <xf numFmtId="10" fontId="0" fillId="0" borderId="2" xfId="0" applyNumberFormat="1" applyBorder="1"/>
    <xf numFmtId="9" fontId="0" fillId="0" borderId="2" xfId="0" applyNumberFormat="1" applyBorder="1"/>
    <xf numFmtId="165" fontId="0" fillId="0" borderId="0" xfId="0" applyNumberFormat="1"/>
    <xf numFmtId="165" fontId="0" fillId="0" borderId="0" xfId="0" applyNumberFormat="1" applyFill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textRotation="45"/>
    </xf>
    <xf numFmtId="0" fontId="0" fillId="3" borderId="2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7" borderId="2" xfId="0" applyFill="1" applyBorder="1"/>
    <xf numFmtId="0" fontId="1" fillId="7" borderId="2" xfId="0" applyFont="1" applyFill="1" applyBorder="1"/>
    <xf numFmtId="165" fontId="1" fillId="7" borderId="2" xfId="0" applyNumberFormat="1" applyFont="1" applyFill="1" applyBorder="1"/>
    <xf numFmtId="166" fontId="1" fillId="7" borderId="2" xfId="1" applyNumberFormat="1" applyFont="1" applyFill="1" applyBorder="1" applyAlignment="1">
      <alignment horizontal="center" vertical="center"/>
    </xf>
    <xf numFmtId="2" fontId="1" fillId="7" borderId="2" xfId="0" applyNumberFormat="1" applyFon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43" fontId="1" fillId="8" borderId="2" xfId="1" applyFont="1" applyFill="1" applyBorder="1" applyAlignment="1">
      <alignment horizontal="center"/>
    </xf>
    <xf numFmtId="2" fontId="1" fillId="8" borderId="2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8" borderId="2" xfId="0" applyFill="1" applyBorder="1"/>
    <xf numFmtId="0" fontId="1" fillId="8" borderId="2" xfId="0" applyFont="1" applyFill="1" applyBorder="1"/>
    <xf numFmtId="165" fontId="1" fillId="8" borderId="2" xfId="0" applyNumberFormat="1" applyFont="1" applyFill="1" applyBorder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8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5" borderId="2" xfId="0" applyFont="1" applyFill="1" applyBorder="1"/>
    <xf numFmtId="0" fontId="0" fillId="5" borderId="2" xfId="0" applyFill="1" applyBorder="1"/>
    <xf numFmtId="2" fontId="0" fillId="3" borderId="2" xfId="0" applyNumberFormat="1" applyFill="1" applyBorder="1"/>
    <xf numFmtId="0" fontId="14" fillId="0" borderId="0" xfId="0" applyFont="1"/>
    <xf numFmtId="164" fontId="0" fillId="7" borderId="2" xfId="0" applyNumberFormat="1" applyFill="1" applyBorder="1"/>
    <xf numFmtId="2" fontId="0" fillId="7" borderId="2" xfId="0" applyNumberFormat="1" applyFill="1" applyBorder="1"/>
    <xf numFmtId="164" fontId="0" fillId="0" borderId="2" xfId="0" applyNumberFormat="1" applyFill="1" applyBorder="1"/>
    <xf numFmtId="0" fontId="15" fillId="0" borderId="0" xfId="0" applyFont="1"/>
    <xf numFmtId="43" fontId="1" fillId="0" borderId="0" xfId="1" applyFont="1" applyFill="1" applyBorder="1"/>
    <xf numFmtId="43" fontId="6" fillId="0" borderId="0" xfId="1" applyFont="1" applyFill="1" applyBorder="1"/>
    <xf numFmtId="165" fontId="3" fillId="0" borderId="0" xfId="0" applyNumberFormat="1" applyFont="1" applyFill="1" applyBorder="1" applyAlignment="1" applyProtection="1">
      <alignment horizontal="center" wrapText="1"/>
    </xf>
    <xf numFmtId="2" fontId="0" fillId="0" borderId="0" xfId="0" applyNumberForma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horizontal="center" vertical="center"/>
    </xf>
    <xf numFmtId="43" fontId="1" fillId="0" borderId="0" xfId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6" fillId="0" borderId="0" xfId="0" applyFont="1"/>
    <xf numFmtId="43" fontId="0" fillId="4" borderId="2" xfId="0" applyNumberFormat="1" applyFill="1" applyBorder="1"/>
    <xf numFmtId="0" fontId="1" fillId="2" borderId="0" xfId="0" applyFont="1" applyFill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0" fillId="6" borderId="2" xfId="0" applyFill="1" applyBorder="1" applyProtection="1">
      <protection locked="0"/>
    </xf>
    <xf numFmtId="165" fontId="0" fillId="6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4" fontId="0" fillId="6" borderId="2" xfId="1" applyNumberFormat="1" applyFont="1" applyFill="1" applyBorder="1" applyProtection="1">
      <protection locked="0"/>
    </xf>
    <xf numFmtId="164" fontId="0" fillId="2" borderId="2" xfId="1" applyNumberFormat="1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5</xdr:col>
      <xdr:colOff>85409</xdr:colOff>
      <xdr:row>34</xdr:row>
      <xdr:rowOff>28423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2523809" cy="12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6</xdr:col>
      <xdr:colOff>361540</xdr:colOff>
      <xdr:row>82</xdr:row>
      <xdr:rowOff>228304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17383125"/>
          <a:ext cx="3276190" cy="23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6</xdr:col>
      <xdr:colOff>304398</xdr:colOff>
      <xdr:row>95</xdr:row>
      <xdr:rowOff>209256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21431250"/>
          <a:ext cx="3219048" cy="2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7</xdr:col>
      <xdr:colOff>94798</xdr:colOff>
      <xdr:row>119</xdr:row>
      <xdr:rowOff>199464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5" y="25479375"/>
          <a:ext cx="3619048" cy="44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42</xdr:row>
      <xdr:rowOff>152400</xdr:rowOff>
    </xdr:from>
    <xdr:to>
      <xdr:col>12</xdr:col>
      <xdr:colOff>361093</xdr:colOff>
      <xdr:row>45</xdr:row>
      <xdr:rowOff>161835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2425" y="10153650"/>
          <a:ext cx="6857143" cy="7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1"/>
  <sheetViews>
    <sheetView showGridLines="0" showRowColHeaders="0" tabSelected="1" zoomScaleNormal="100" workbookViewId="0">
      <selection activeCell="I15" sqref="I15"/>
    </sheetView>
  </sheetViews>
  <sheetFormatPr defaultRowHeight="18.75" x14ac:dyDescent="0.3"/>
  <cols>
    <col min="1" max="1" width="4.140625" style="33" bestFit="1" customWidth="1"/>
    <col min="2" max="5" width="9.140625" style="35"/>
    <col min="6" max="6" width="7.140625" style="35" bestFit="1" customWidth="1"/>
    <col min="7" max="16384" width="9.140625" style="35"/>
  </cols>
  <sheetData>
    <row r="1" spans="2:2" x14ac:dyDescent="0.3">
      <c r="B1" s="34" t="s">
        <v>89</v>
      </c>
    </row>
    <row r="3" spans="2:2" x14ac:dyDescent="0.3">
      <c r="B3" s="34" t="s">
        <v>90</v>
      </c>
    </row>
    <row r="5" spans="2:2" x14ac:dyDescent="0.3">
      <c r="B5" s="35" t="s">
        <v>117</v>
      </c>
    </row>
    <row r="6" spans="2:2" x14ac:dyDescent="0.3">
      <c r="B6" s="35" t="s">
        <v>98</v>
      </c>
    </row>
    <row r="7" spans="2:2" x14ac:dyDescent="0.3">
      <c r="B7" s="35" t="s">
        <v>99</v>
      </c>
    </row>
    <row r="8" spans="2:2" x14ac:dyDescent="0.3">
      <c r="B8" s="35" t="s">
        <v>100</v>
      </c>
    </row>
    <row r="9" spans="2:2" x14ac:dyDescent="0.3">
      <c r="B9" s="35" t="s">
        <v>194</v>
      </c>
    </row>
    <row r="10" spans="2:2" x14ac:dyDescent="0.3">
      <c r="B10" s="35" t="s">
        <v>193</v>
      </c>
    </row>
    <row r="12" spans="2:2" x14ac:dyDescent="0.3">
      <c r="B12" s="34" t="s">
        <v>91</v>
      </c>
    </row>
    <row r="14" spans="2:2" x14ac:dyDescent="0.3">
      <c r="B14" s="35" t="s">
        <v>205</v>
      </c>
    </row>
    <row r="15" spans="2:2" x14ac:dyDescent="0.3">
      <c r="B15" s="35" t="s">
        <v>92</v>
      </c>
    </row>
    <row r="16" spans="2:2" x14ac:dyDescent="0.3">
      <c r="B16" s="35" t="s">
        <v>108</v>
      </c>
    </row>
    <row r="17" spans="1:7" x14ac:dyDescent="0.3">
      <c r="B17" s="35" t="s">
        <v>210</v>
      </c>
    </row>
    <row r="18" spans="1:7" x14ac:dyDescent="0.3">
      <c r="B18" s="35" t="s">
        <v>104</v>
      </c>
    </row>
    <row r="19" spans="1:7" x14ac:dyDescent="0.3">
      <c r="B19" s="35" t="s">
        <v>106</v>
      </c>
    </row>
    <row r="20" spans="1:7" x14ac:dyDescent="0.3">
      <c r="B20" s="35" t="s">
        <v>107</v>
      </c>
    </row>
    <row r="22" spans="1:7" x14ac:dyDescent="0.3">
      <c r="B22" s="34" t="s">
        <v>94</v>
      </c>
    </row>
    <row r="24" spans="1:7" x14ac:dyDescent="0.3">
      <c r="A24" s="33">
        <v>1</v>
      </c>
      <c r="B24" s="35" t="s">
        <v>69</v>
      </c>
      <c r="G24" s="36" t="s">
        <v>79</v>
      </c>
    </row>
    <row r="25" spans="1:7" x14ac:dyDescent="0.3">
      <c r="F25" s="37"/>
    </row>
    <row r="26" spans="1:7" x14ac:dyDescent="0.3">
      <c r="A26" s="33">
        <v>2</v>
      </c>
      <c r="B26" s="35" t="s">
        <v>88</v>
      </c>
    </row>
    <row r="28" spans="1:7" x14ac:dyDescent="0.3">
      <c r="B28" s="35" t="s">
        <v>70</v>
      </c>
    </row>
    <row r="36" spans="1:3" x14ac:dyDescent="0.3">
      <c r="A36" s="33">
        <v>3</v>
      </c>
      <c r="B36" s="35" t="s">
        <v>195</v>
      </c>
    </row>
    <row r="38" spans="1:3" x14ac:dyDescent="0.3">
      <c r="A38" s="33">
        <v>4</v>
      </c>
      <c r="B38" s="35" t="s">
        <v>196</v>
      </c>
    </row>
    <row r="40" spans="1:3" x14ac:dyDescent="0.3">
      <c r="A40" s="33">
        <v>5</v>
      </c>
      <c r="B40" s="35" t="s">
        <v>197</v>
      </c>
    </row>
    <row r="42" spans="1:3" x14ac:dyDescent="0.3">
      <c r="B42" s="35" t="s">
        <v>70</v>
      </c>
    </row>
    <row r="48" spans="1:3" x14ac:dyDescent="0.3">
      <c r="B48" s="35" t="s">
        <v>71</v>
      </c>
      <c r="C48" s="35" t="s">
        <v>72</v>
      </c>
    </row>
    <row r="49" spans="1:3" x14ac:dyDescent="0.3">
      <c r="C49" s="35" t="s">
        <v>73</v>
      </c>
    </row>
    <row r="50" spans="1:3" x14ac:dyDescent="0.3">
      <c r="C50" s="35" t="s">
        <v>74</v>
      </c>
    </row>
    <row r="51" spans="1:3" x14ac:dyDescent="0.3">
      <c r="C51" s="35" t="s">
        <v>75</v>
      </c>
    </row>
    <row r="52" spans="1:3" x14ac:dyDescent="0.3">
      <c r="C52" s="35" t="s">
        <v>76</v>
      </c>
    </row>
    <row r="54" spans="1:3" x14ac:dyDescent="0.3">
      <c r="A54" s="33">
        <v>6</v>
      </c>
      <c r="B54" s="34" t="s">
        <v>77</v>
      </c>
    </row>
    <row r="55" spans="1:3" x14ac:dyDescent="0.3">
      <c r="B55" s="35" t="s">
        <v>96</v>
      </c>
    </row>
    <row r="56" spans="1:3" x14ac:dyDescent="0.3">
      <c r="B56" s="35" t="s">
        <v>97</v>
      </c>
    </row>
    <row r="57" spans="1:3" x14ac:dyDescent="0.3">
      <c r="B57" s="35" t="s">
        <v>95</v>
      </c>
    </row>
    <row r="59" spans="1:3" x14ac:dyDescent="0.3">
      <c r="B59" s="35" t="s">
        <v>78</v>
      </c>
      <c r="C59" s="35" t="s">
        <v>80</v>
      </c>
    </row>
    <row r="60" spans="1:3" x14ac:dyDescent="0.3">
      <c r="C60" s="35" t="s">
        <v>81</v>
      </c>
    </row>
    <row r="62" spans="1:3" x14ac:dyDescent="0.3">
      <c r="A62" s="33">
        <v>7</v>
      </c>
      <c r="B62" s="34" t="s">
        <v>87</v>
      </c>
    </row>
    <row r="63" spans="1:3" x14ac:dyDescent="0.3">
      <c r="B63" s="35" t="s">
        <v>203</v>
      </c>
    </row>
    <row r="64" spans="1:3" x14ac:dyDescent="0.3">
      <c r="B64" s="35" t="s">
        <v>188</v>
      </c>
    </row>
    <row r="66" spans="2:2" x14ac:dyDescent="0.3">
      <c r="B66" s="35" t="s">
        <v>198</v>
      </c>
    </row>
    <row r="67" spans="2:2" x14ac:dyDescent="0.3">
      <c r="B67" s="35" t="s">
        <v>199</v>
      </c>
    </row>
    <row r="68" spans="2:2" x14ac:dyDescent="0.3">
      <c r="B68" s="35" t="s">
        <v>200</v>
      </c>
    </row>
    <row r="69" spans="2:2" x14ac:dyDescent="0.3">
      <c r="B69" s="35" t="s">
        <v>204</v>
      </c>
    </row>
    <row r="70" spans="2:2" x14ac:dyDescent="0.3">
      <c r="B70" s="34"/>
    </row>
    <row r="71" spans="2:2" x14ac:dyDescent="0.3">
      <c r="B71" s="35" t="s">
        <v>102</v>
      </c>
    </row>
    <row r="72" spans="2:2" x14ac:dyDescent="0.3">
      <c r="B72" s="35" t="s">
        <v>101</v>
      </c>
    </row>
    <row r="85" spans="2:2" x14ac:dyDescent="0.3">
      <c r="B85" s="35" t="s">
        <v>93</v>
      </c>
    </row>
    <row r="98" spans="1:2" x14ac:dyDescent="0.3">
      <c r="A98" s="33">
        <v>8</v>
      </c>
      <c r="B98" s="34" t="s">
        <v>201</v>
      </c>
    </row>
    <row r="99" spans="1:2" x14ac:dyDescent="0.3">
      <c r="B99" s="34"/>
    </row>
    <row r="100" spans="1:2" x14ac:dyDescent="0.3">
      <c r="B100" s="35" t="s">
        <v>191</v>
      </c>
    </row>
    <row r="122" spans="1:2" x14ac:dyDescent="0.3">
      <c r="B122" s="35" t="s">
        <v>116</v>
      </c>
    </row>
    <row r="123" spans="1:2" x14ac:dyDescent="0.3">
      <c r="B123" s="35" t="s">
        <v>206</v>
      </c>
    </row>
    <row r="125" spans="1:2" x14ac:dyDescent="0.3">
      <c r="B125" s="35" t="s">
        <v>113</v>
      </c>
    </row>
    <row r="126" spans="1:2" x14ac:dyDescent="0.3">
      <c r="B126" s="35" t="s">
        <v>114</v>
      </c>
    </row>
    <row r="128" spans="1:2" x14ac:dyDescent="0.3">
      <c r="A128" s="33">
        <v>9</v>
      </c>
      <c r="B128" s="82" t="s">
        <v>202</v>
      </c>
    </row>
    <row r="129" spans="1:2" x14ac:dyDescent="0.3">
      <c r="A129" s="35"/>
      <c r="B129" s="35" t="s">
        <v>189</v>
      </c>
    </row>
    <row r="130" spans="1:2" x14ac:dyDescent="0.3">
      <c r="B130" s="35" t="s">
        <v>190</v>
      </c>
    </row>
    <row r="131" spans="1:2" x14ac:dyDescent="0.3">
      <c r="B131" s="35" t="s">
        <v>192</v>
      </c>
    </row>
  </sheetData>
  <sheetProtection password="DCF5" sheet="1" objects="1" scenarios="1"/>
  <pageMargins left="0.70866141732283472" right="0.70866141732283472" top="0.74803149606299213" bottom="0.74803149606299213" header="0.31496062992125984" footer="0.31496062992125984"/>
  <pageSetup paperSize="9" scale="59" fitToHeight="3" orientation="portrait" horizontalDpi="300" verticalDpi="300"/>
  <rowBreaks count="1" manualBreakCount="1">
    <brk id="61" max="1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  <pageSetUpPr fitToPage="1"/>
  </sheetPr>
  <dimension ref="B1:BQ94"/>
  <sheetViews>
    <sheetView showGridLines="0" topLeftCell="A89" zoomScale="90" zoomScaleNormal="90" workbookViewId="0">
      <selection activeCell="AB24" sqref="AB24"/>
    </sheetView>
  </sheetViews>
  <sheetFormatPr defaultRowHeight="15" x14ac:dyDescent="0.25"/>
  <cols>
    <col min="1" max="1" width="4.42578125" customWidth="1"/>
    <col min="2" max="2" width="3.5703125" customWidth="1"/>
    <col min="3" max="3" width="28.7109375" style="43" bestFit="1" customWidth="1"/>
    <col min="4" max="4" width="14" bestFit="1" customWidth="1"/>
    <col min="5" max="5" width="13.85546875" bestFit="1" customWidth="1"/>
    <col min="6" max="6" width="16.42578125" customWidth="1"/>
    <col min="7" max="7" width="13.140625" bestFit="1" customWidth="1"/>
    <col min="8" max="8" width="11.140625" bestFit="1" customWidth="1"/>
    <col min="9" max="9" width="16.42578125" customWidth="1"/>
    <col min="10" max="10" width="13.7109375" bestFit="1" customWidth="1"/>
    <col min="11" max="11" width="16" customWidth="1"/>
    <col min="12" max="12" width="2.28515625" customWidth="1"/>
    <col min="13" max="13" width="15.85546875" customWidth="1"/>
    <col min="14" max="14" width="10.7109375" customWidth="1"/>
    <col min="15" max="15" width="13" style="8" bestFit="1" customWidth="1"/>
    <col min="16" max="20" width="13" style="8" customWidth="1"/>
    <col min="21" max="21" width="4.85546875" style="14" customWidth="1"/>
    <col min="22" max="22" width="14.42578125" style="8" bestFit="1" customWidth="1"/>
    <col min="23" max="24" width="13" style="8" customWidth="1"/>
    <col min="25" max="25" width="14.85546875" style="8" bestFit="1" customWidth="1"/>
    <col min="26" max="27" width="13" style="8" customWidth="1"/>
    <col min="28" max="28" width="14.42578125" style="8" bestFit="1" customWidth="1"/>
    <col min="29" max="30" width="12.28515625" style="8" customWidth="1"/>
    <col min="31" max="31" width="15.5703125" style="8" customWidth="1"/>
    <col min="32" max="33" width="12.28515625" style="8" customWidth="1"/>
    <col min="34" max="34" width="15.28515625" style="8" customWidth="1"/>
    <col min="35" max="36" width="12.28515625" style="8" customWidth="1"/>
    <col min="37" max="37" width="14.28515625" style="8" bestFit="1" customWidth="1"/>
    <col min="38" max="39" width="12.28515625" style="8" customWidth="1"/>
    <col min="40" max="40" width="15.42578125" style="8" customWidth="1"/>
    <col min="41" max="42" width="12.28515625" style="8" customWidth="1"/>
    <col min="43" max="43" width="14.42578125" style="8" customWidth="1"/>
    <col min="44" max="44" width="10.42578125" style="8" bestFit="1" customWidth="1"/>
    <col min="45" max="45" width="12.5703125" style="8" bestFit="1" customWidth="1"/>
    <col min="46" max="46" width="14.85546875" style="8" customWidth="1"/>
    <col min="47" max="47" width="28.7109375" bestFit="1" customWidth="1"/>
    <col min="48" max="48" width="10" bestFit="1" customWidth="1"/>
    <col min="49" max="49" width="10.28515625" bestFit="1" customWidth="1"/>
    <col min="50" max="50" width="13.140625" bestFit="1" customWidth="1"/>
    <col min="51" max="51" width="11.140625" bestFit="1" customWidth="1"/>
    <col min="52" max="52" width="8.140625" bestFit="1" customWidth="1"/>
    <col min="53" max="53" width="16" bestFit="1" customWidth="1"/>
    <col min="54" max="54" width="10.7109375" bestFit="1" customWidth="1"/>
    <col min="55" max="59" width="3.7109375" customWidth="1"/>
    <col min="60" max="60" width="28.7109375" bestFit="1" customWidth="1"/>
    <col min="61" max="61" width="10" bestFit="1" customWidth="1"/>
    <col min="62" max="62" width="10.28515625" bestFit="1" customWidth="1"/>
    <col min="63" max="63" width="13.140625" bestFit="1" customWidth="1"/>
    <col min="64" max="64" width="11.140625" bestFit="1" customWidth="1"/>
    <col min="65" max="65" width="8.140625" bestFit="1" customWidth="1"/>
    <col min="66" max="66" width="16" bestFit="1" customWidth="1"/>
    <col min="67" max="67" width="11.140625" bestFit="1" customWidth="1"/>
    <col min="68" max="68" width="3.5703125" customWidth="1"/>
    <col min="69" max="69" width="2.85546875" customWidth="1"/>
    <col min="70" max="70" width="16" bestFit="1" customWidth="1"/>
    <col min="71" max="71" width="27.42578125" bestFit="1" customWidth="1"/>
  </cols>
  <sheetData>
    <row r="1" spans="3:69" x14ac:dyDescent="0.25">
      <c r="BQ1" s="7"/>
    </row>
    <row r="2" spans="3:69" x14ac:dyDescent="0.25">
      <c r="C2" s="27" t="s">
        <v>50</v>
      </c>
      <c r="D2" s="27" t="s">
        <v>118</v>
      </c>
      <c r="AQ2"/>
      <c r="BQ2" s="7"/>
    </row>
    <row r="3" spans="3:69" x14ac:dyDescent="0.25">
      <c r="C3" s="26" t="s">
        <v>46</v>
      </c>
      <c r="D3" s="87"/>
      <c r="E3" s="42"/>
      <c r="AQ3"/>
      <c r="BQ3" s="7"/>
    </row>
    <row r="4" spans="3:69" x14ac:dyDescent="0.25">
      <c r="C4" s="26" t="s">
        <v>47</v>
      </c>
      <c r="D4" s="87"/>
      <c r="E4" s="42"/>
      <c r="AQ4"/>
      <c r="BQ4" s="7"/>
    </row>
    <row r="5" spans="3:69" x14ac:dyDescent="0.25">
      <c r="C5" s="26" t="s">
        <v>0</v>
      </c>
      <c r="D5" s="87"/>
      <c r="E5" s="42"/>
      <c r="AQ5"/>
      <c r="BQ5" s="7"/>
    </row>
    <row r="6" spans="3:69" x14ac:dyDescent="0.25">
      <c r="C6" s="26" t="s">
        <v>48</v>
      </c>
      <c r="D6" s="87"/>
      <c r="E6" s="42"/>
      <c r="AQ6"/>
      <c r="BQ6" s="7"/>
    </row>
    <row r="7" spans="3:69" x14ac:dyDescent="0.25">
      <c r="C7" s="26" t="s">
        <v>1</v>
      </c>
      <c r="D7" s="87"/>
      <c r="E7" s="42"/>
      <c r="O7"/>
      <c r="BQ7" s="7"/>
    </row>
    <row r="8" spans="3:69" x14ac:dyDescent="0.25">
      <c r="C8" s="26" t="s">
        <v>49</v>
      </c>
      <c r="D8" s="68">
        <v>1</v>
      </c>
      <c r="E8" s="42"/>
      <c r="O8" s="40"/>
      <c r="W8" s="41"/>
      <c r="Z8" s="41"/>
      <c r="AC8" s="41"/>
      <c r="BQ8" s="7"/>
    </row>
    <row r="9" spans="3:69" x14ac:dyDescent="0.25">
      <c r="BQ9" s="7"/>
    </row>
    <row r="10" spans="3:69" x14ac:dyDescent="0.25">
      <c r="D10" s="45"/>
      <c r="E10" s="45"/>
      <c r="G10" s="45"/>
      <c r="I10" s="45"/>
      <c r="BQ10" s="7"/>
    </row>
    <row r="11" spans="3:69" x14ac:dyDescent="0.25">
      <c r="C11" s="27" t="s">
        <v>65</v>
      </c>
      <c r="D11" s="27" t="s">
        <v>115</v>
      </c>
      <c r="E11" s="27" t="s">
        <v>46</v>
      </c>
      <c r="F11" s="27" t="s">
        <v>47</v>
      </c>
      <c r="G11" s="27" t="s">
        <v>0</v>
      </c>
      <c r="H11" s="27" t="s">
        <v>48</v>
      </c>
      <c r="I11" s="27" t="s">
        <v>1</v>
      </c>
      <c r="BQ11" s="7"/>
    </row>
    <row r="12" spans="3:69" x14ac:dyDescent="0.25">
      <c r="C12" s="26" t="s">
        <v>51</v>
      </c>
      <c r="D12" s="88"/>
      <c r="E12" s="28">
        <f>$D$12*'Weekly Occupancy v Cost'!D3</f>
        <v>0</v>
      </c>
      <c r="F12" s="28">
        <f>$D$12*'Weekly Occupancy v Cost'!D4</f>
        <v>0</v>
      </c>
      <c r="G12" s="28">
        <f>$D$12*'Weekly Occupancy v Cost'!D5</f>
        <v>0</v>
      </c>
      <c r="H12" s="28">
        <f>$D$12*'Weekly Occupancy v Cost'!D6</f>
        <v>0</v>
      </c>
      <c r="I12" s="28">
        <f>$D$12*'Weekly Occupancy v Cost'!D7</f>
        <v>0</v>
      </c>
      <c r="BQ12" s="7"/>
    </row>
    <row r="13" spans="3:69" x14ac:dyDescent="0.25">
      <c r="C13" s="27" t="s">
        <v>66</v>
      </c>
      <c r="D13" s="27" t="s">
        <v>115</v>
      </c>
      <c r="E13" s="27" t="s">
        <v>46</v>
      </c>
      <c r="F13" s="27" t="s">
        <v>47</v>
      </c>
      <c r="G13" s="27" t="s">
        <v>0</v>
      </c>
      <c r="H13" s="27" t="s">
        <v>48</v>
      </c>
      <c r="I13" s="27" t="s">
        <v>1</v>
      </c>
      <c r="BQ13" s="7"/>
    </row>
    <row r="14" spans="3:69" x14ac:dyDescent="0.25">
      <c r="C14" s="26"/>
      <c r="D14" s="88"/>
      <c r="E14" s="88"/>
      <c r="F14" s="28">
        <f>$D$14*'Weekly Occupancy v Cost'!D4</f>
        <v>0</v>
      </c>
      <c r="G14" s="88"/>
      <c r="H14" s="28">
        <f>$D$14*'Weekly Occupancy v Cost'!D6</f>
        <v>0</v>
      </c>
      <c r="I14" s="88"/>
      <c r="BQ14" s="7"/>
    </row>
    <row r="15" spans="3:69" x14ac:dyDescent="0.25">
      <c r="BQ15" s="7"/>
    </row>
    <row r="16" spans="3:69" x14ac:dyDescent="0.25">
      <c r="C16" s="60"/>
      <c r="BQ16" s="7"/>
    </row>
    <row r="17" spans="2:69" ht="45" x14ac:dyDescent="0.25">
      <c r="C17" s="65" t="s">
        <v>128</v>
      </c>
      <c r="D17" s="29"/>
      <c r="M17" s="96" t="s">
        <v>180</v>
      </c>
      <c r="N17" s="97"/>
      <c r="O17" s="87"/>
      <c r="P17" s="87"/>
      <c r="Q17" s="96" t="s">
        <v>181</v>
      </c>
      <c r="R17" s="97"/>
      <c r="S17" s="87"/>
      <c r="T17" s="87"/>
      <c r="V17" s="32" t="s">
        <v>83</v>
      </c>
      <c r="W17" s="87"/>
      <c r="Y17" s="32" t="s">
        <v>82</v>
      </c>
      <c r="Z17" s="87"/>
      <c r="AB17" s="32" t="s">
        <v>84</v>
      </c>
      <c r="AC17" s="87"/>
      <c r="AE17" s="32" t="s">
        <v>162</v>
      </c>
      <c r="AF17" s="87"/>
      <c r="AH17" s="32" t="s">
        <v>163</v>
      </c>
      <c r="AI17" s="87"/>
      <c r="AK17" s="32" t="s">
        <v>173</v>
      </c>
      <c r="AL17" s="87"/>
      <c r="AN17" s="32" t="s">
        <v>178</v>
      </c>
      <c r="AO17" s="87"/>
      <c r="BQ17" s="7"/>
    </row>
    <row r="18" spans="2:69" ht="51.75" x14ac:dyDescent="0.25">
      <c r="C18" s="21" t="s">
        <v>38</v>
      </c>
      <c r="D18" s="21" t="s">
        <v>39</v>
      </c>
      <c r="E18" s="21" t="s">
        <v>40</v>
      </c>
      <c r="F18" s="21" t="s">
        <v>41</v>
      </c>
      <c r="G18" s="21" t="s">
        <v>42</v>
      </c>
      <c r="H18" s="21" t="s">
        <v>43</v>
      </c>
      <c r="I18" s="30" t="s">
        <v>62</v>
      </c>
      <c r="J18" s="21" t="s">
        <v>44</v>
      </c>
      <c r="K18" s="22" t="s">
        <v>132</v>
      </c>
      <c r="M18" s="25" t="s">
        <v>53</v>
      </c>
      <c r="N18" s="25" t="s">
        <v>55</v>
      </c>
      <c r="O18" s="25" t="s">
        <v>57</v>
      </c>
      <c r="P18" s="25" t="s">
        <v>61</v>
      </c>
      <c r="Q18" s="25" t="s">
        <v>53</v>
      </c>
      <c r="R18" s="25" t="s">
        <v>55</v>
      </c>
      <c r="S18" s="25" t="s">
        <v>57</v>
      </c>
      <c r="T18" s="25" t="s">
        <v>61</v>
      </c>
      <c r="U18" s="77"/>
      <c r="V18" s="25" t="s">
        <v>54</v>
      </c>
      <c r="W18" s="25" t="s">
        <v>55</v>
      </c>
      <c r="X18" s="25" t="s">
        <v>85</v>
      </c>
      <c r="Y18" s="25" t="s">
        <v>54</v>
      </c>
      <c r="Z18" s="25" t="s">
        <v>55</v>
      </c>
      <c r="AA18" s="25" t="s">
        <v>85</v>
      </c>
      <c r="AB18" s="25" t="s">
        <v>54</v>
      </c>
      <c r="AC18" s="25" t="s">
        <v>55</v>
      </c>
      <c r="AD18" s="25" t="s">
        <v>85</v>
      </c>
      <c r="AE18" s="25" t="s">
        <v>54</v>
      </c>
      <c r="AF18" s="25" t="s">
        <v>55</v>
      </c>
      <c r="AG18" s="25" t="s">
        <v>85</v>
      </c>
      <c r="AH18" s="25" t="s">
        <v>54</v>
      </c>
      <c r="AI18" s="25" t="s">
        <v>55</v>
      </c>
      <c r="AJ18" s="25" t="s">
        <v>85</v>
      </c>
      <c r="AK18" s="25" t="s">
        <v>54</v>
      </c>
      <c r="AL18" s="25" t="s">
        <v>55</v>
      </c>
      <c r="AM18" s="25" t="s">
        <v>85</v>
      </c>
      <c r="AN18" s="25" t="s">
        <v>54</v>
      </c>
      <c r="AO18" s="25" t="s">
        <v>55</v>
      </c>
      <c r="AP18" s="25" t="s">
        <v>85</v>
      </c>
      <c r="AQ18" s="25" t="s">
        <v>86</v>
      </c>
      <c r="AR18" s="22" t="s">
        <v>119</v>
      </c>
      <c r="AT18"/>
      <c r="BP18" s="7"/>
    </row>
    <row r="19" spans="2:69" x14ac:dyDescent="0.25">
      <c r="C19" s="46" t="s">
        <v>46</v>
      </c>
      <c r="D19" s="89"/>
      <c r="E19" s="89"/>
      <c r="F19" s="89"/>
      <c r="G19" s="89"/>
      <c r="H19" s="89"/>
      <c r="I19" s="5">
        <f t="shared" ref="I19:I24" si="0">J19*D3</f>
        <v>0</v>
      </c>
      <c r="J19" s="23">
        <f>SUM(D19:H19)</f>
        <v>0</v>
      </c>
      <c r="K19" s="24">
        <f>J19*E12</f>
        <v>0</v>
      </c>
      <c r="M19" s="90"/>
      <c r="N19" s="90"/>
      <c r="O19" s="20">
        <f>M19*N19</f>
        <v>0</v>
      </c>
      <c r="P19" s="20">
        <f>IFERROR(VLOOKUP($O$17,'Hourly Rates'!$A$5:$F$21,6,FALSE)*O19,"0")+IFERROR(VLOOKUP($P$17,'Hourly Rates'!$A$5:$F$21,6,FALSE)*O19,"0")</f>
        <v>0</v>
      </c>
      <c r="Q19" s="90"/>
      <c r="R19" s="90"/>
      <c r="S19" s="20">
        <f>Q19*R19</f>
        <v>0</v>
      </c>
      <c r="T19" s="20">
        <f>IFERROR(VLOOKUP($S$17,'Hourly Rates'!$A$5:$F$21,6,FALSE)*S19,"0")+IFERROR(VLOOKUP($T$17,'Hourly Rates'!$A$5:$F$21,6,FALSE)*S19,"0")</f>
        <v>0</v>
      </c>
      <c r="U19" s="78"/>
      <c r="V19" s="90"/>
      <c r="W19" s="90"/>
      <c r="X19" s="20" t="str">
        <f>IFERROR(VLOOKUP($W$17,'Hourly Rates'!$A$28:$F$50,6,FALSE)*W19*V19,"0")</f>
        <v>0</v>
      </c>
      <c r="Y19" s="90"/>
      <c r="Z19" s="90"/>
      <c r="AA19" s="20" t="str">
        <f>IFERROR(VLOOKUP($Z$17,'Hourly Rates'!$A$28:$F$50,6,FALSE)*Z19*Y19,"0")</f>
        <v>0</v>
      </c>
      <c r="AB19" s="90"/>
      <c r="AC19" s="90"/>
      <c r="AD19" s="20" t="str">
        <f>IFERROR(VLOOKUP($AC$17,'Hourly Rates'!$A$28:$F$50,6,FALSE)*AC19*AB19,"0")</f>
        <v>0</v>
      </c>
      <c r="AE19" s="90"/>
      <c r="AF19" s="90"/>
      <c r="AG19" s="20" t="str">
        <f>IFERROR(VLOOKUP($AF$17,'Hourly Rates'!$A$28:$F$50,6,FALSE)*AF19*AE19,"0")</f>
        <v>0</v>
      </c>
      <c r="AH19" s="90"/>
      <c r="AI19" s="90"/>
      <c r="AJ19" s="20" t="str">
        <f>IFERROR(VLOOKUP($AI$17,'Hourly Rates'!$A$28:$F$50,6,FALSE)*AI19*AH19,"0")</f>
        <v>0</v>
      </c>
      <c r="AK19" s="90"/>
      <c r="AL19" s="90"/>
      <c r="AM19" s="20" t="str">
        <f>IFERROR(VLOOKUP($AL$17,'Hourly Rates'!$A$28:$F$50,6,FALSE)*AL19*AK19,"0")</f>
        <v>0</v>
      </c>
      <c r="AN19" s="90"/>
      <c r="AO19" s="90"/>
      <c r="AP19" s="20" t="str">
        <f>IFERROR(VLOOKUP($AO$17,'Hourly Rates'!$A$28:$F$50,6,FALSE)*AO19*AN19,"0")</f>
        <v>0</v>
      </c>
      <c r="AQ19" s="20">
        <f>AP19+AM19+AJ19+AG19+AD19+AA19+X19+T19+P19</f>
        <v>0</v>
      </c>
      <c r="AR19" s="53">
        <f t="shared" ref="AR19:AR24" si="1">(K19-AQ19)</f>
        <v>0</v>
      </c>
      <c r="AT19"/>
      <c r="BP19" s="7"/>
    </row>
    <row r="20" spans="2:69" x14ac:dyDescent="0.25">
      <c r="C20" s="46" t="s">
        <v>47</v>
      </c>
      <c r="D20" s="89"/>
      <c r="E20" s="89"/>
      <c r="F20" s="89"/>
      <c r="G20" s="89"/>
      <c r="H20" s="89"/>
      <c r="I20" s="5">
        <f t="shared" si="0"/>
        <v>0</v>
      </c>
      <c r="J20" s="23">
        <f t="shared" ref="J20:J24" si="2">SUM(D20:H20)</f>
        <v>0</v>
      </c>
      <c r="K20" s="24">
        <f>J20*F12</f>
        <v>0</v>
      </c>
      <c r="M20" s="90"/>
      <c r="N20" s="90"/>
      <c r="O20" s="20">
        <f t="shared" ref="O20:O23" si="3">M20*N20</f>
        <v>0</v>
      </c>
      <c r="P20" s="20">
        <f>IFERROR(VLOOKUP($O$17,'Hourly Rates'!$A$5:$F$21,6,FALSE)*O20,"0")+IFERROR(VLOOKUP($P$17,'Hourly Rates'!$A$5:$F$21,6,FALSE)*O20,"0")</f>
        <v>0</v>
      </c>
      <c r="Q20" s="90"/>
      <c r="R20" s="90"/>
      <c r="S20" s="20">
        <f t="shared" ref="S20:S23" si="4">Q20*R20</f>
        <v>0</v>
      </c>
      <c r="T20" s="20">
        <f>IFERROR(VLOOKUP($S$17,'Hourly Rates'!$A$5:$F$21,6,FALSE)*S20,"0")+IFERROR(VLOOKUP($T$17,'Hourly Rates'!$A$5:$F$21,6,FALSE)*S20,"0")</f>
        <v>0</v>
      </c>
      <c r="U20" s="78"/>
      <c r="V20" s="90"/>
      <c r="W20" s="90"/>
      <c r="X20" s="20" t="str">
        <f>IFERROR(VLOOKUP($W$17,'Hourly Rates'!$A$28:$F$50,6,FALSE)*W20*V20,"0")</f>
        <v>0</v>
      </c>
      <c r="Y20" s="90"/>
      <c r="Z20" s="90"/>
      <c r="AA20" s="20" t="str">
        <f>IFERROR(VLOOKUP($Z$17,'Hourly Rates'!$A$28:$F$50,6,FALSE)*Z20*Y20,"0")</f>
        <v>0</v>
      </c>
      <c r="AB20" s="90"/>
      <c r="AC20" s="90"/>
      <c r="AD20" s="20" t="str">
        <f>IFERROR(VLOOKUP($AC$17,'Hourly Rates'!$A$28:$F$50,6,FALSE)*AC20*AB20,"0")</f>
        <v>0</v>
      </c>
      <c r="AE20" s="90"/>
      <c r="AF20" s="90"/>
      <c r="AG20" s="20" t="str">
        <f>IFERROR(VLOOKUP($AF$17,'Hourly Rates'!$A$28:$F$50,6,FALSE)*AF20*AE20,"0")</f>
        <v>0</v>
      </c>
      <c r="AH20" s="90"/>
      <c r="AI20" s="90"/>
      <c r="AJ20" s="20" t="str">
        <f>IFERROR(VLOOKUP($AI$17,'Hourly Rates'!$A$28:$F$50,6,FALSE)*AI20*AH20,"0")</f>
        <v>0</v>
      </c>
      <c r="AK20" s="90"/>
      <c r="AL20" s="90"/>
      <c r="AM20" s="20" t="str">
        <f>IFERROR(VLOOKUP($AL$17,'Hourly Rates'!$A$28:$F$50,6,FALSE)*AL20*AK20,"0")</f>
        <v>0</v>
      </c>
      <c r="AN20" s="90"/>
      <c r="AO20" s="90"/>
      <c r="AP20" s="20" t="str">
        <f>IFERROR(VLOOKUP($AO$17,'Hourly Rates'!$A$28:$F$50,6,FALSE)*AO20*AN20,"0")</f>
        <v>0</v>
      </c>
      <c r="AQ20" s="20">
        <f>AP20+AM20+AJ20+AG20+AD20+AA20+X20+T20+P20</f>
        <v>0</v>
      </c>
      <c r="AR20" s="53">
        <f t="shared" si="1"/>
        <v>0</v>
      </c>
      <c r="AT20"/>
      <c r="BP20" s="7"/>
    </row>
    <row r="21" spans="2:69" x14ac:dyDescent="0.25">
      <c r="C21" s="46" t="s">
        <v>0</v>
      </c>
      <c r="D21" s="89"/>
      <c r="E21" s="89"/>
      <c r="F21" s="89"/>
      <c r="G21" s="89"/>
      <c r="H21" s="89"/>
      <c r="I21" s="5">
        <f t="shared" si="0"/>
        <v>0</v>
      </c>
      <c r="J21" s="23">
        <f t="shared" si="2"/>
        <v>0</v>
      </c>
      <c r="K21" s="24">
        <f>J21*G12</f>
        <v>0</v>
      </c>
      <c r="M21" s="90"/>
      <c r="N21" s="90"/>
      <c r="O21" s="20">
        <f t="shared" si="3"/>
        <v>0</v>
      </c>
      <c r="P21" s="20">
        <f>IFERROR(VLOOKUP($O$17,'Hourly Rates'!$A$5:$F$21,6,FALSE)*O21,"0")+IFERROR(VLOOKUP($P$17,'Hourly Rates'!$A$5:$F$21,6,FALSE)*O21,"0")</f>
        <v>0</v>
      </c>
      <c r="Q21" s="90"/>
      <c r="R21" s="90"/>
      <c r="S21" s="20">
        <f t="shared" si="4"/>
        <v>0</v>
      </c>
      <c r="T21" s="20">
        <f>IFERROR(VLOOKUP($S$17,'Hourly Rates'!$A$5:$F$21,6,FALSE)*S21,"0")+IFERROR(VLOOKUP($T$17,'Hourly Rates'!$A$5:$F$21,6,FALSE)*S21,"0")</f>
        <v>0</v>
      </c>
      <c r="U21" s="78"/>
      <c r="V21" s="90"/>
      <c r="W21" s="90"/>
      <c r="X21" s="20" t="str">
        <f>IFERROR(VLOOKUP($W$17,'Hourly Rates'!$A$28:$F$50,6,FALSE)*W21*V21,"0")</f>
        <v>0</v>
      </c>
      <c r="Y21" s="90"/>
      <c r="Z21" s="90"/>
      <c r="AA21" s="20" t="str">
        <f>IFERROR(VLOOKUP($Z$17,'Hourly Rates'!$A$28:$F$50,6,FALSE)*Z21*Y21,"0")</f>
        <v>0</v>
      </c>
      <c r="AB21" s="90"/>
      <c r="AC21" s="90"/>
      <c r="AD21" s="20" t="str">
        <f>IFERROR(VLOOKUP($AC$17,'Hourly Rates'!$A$28:$F$50,6,FALSE)*AC21*AB21,"0")</f>
        <v>0</v>
      </c>
      <c r="AE21" s="90"/>
      <c r="AF21" s="90"/>
      <c r="AG21" s="20" t="str">
        <f>IFERROR(VLOOKUP($AF$17,'Hourly Rates'!$A$28:$F$50,6,FALSE)*AF21*AE21,"0")</f>
        <v>0</v>
      </c>
      <c r="AH21" s="90"/>
      <c r="AI21" s="90"/>
      <c r="AJ21" s="20" t="str">
        <f>IFERROR(VLOOKUP($AI$17,'Hourly Rates'!$A$28:$F$50,6,FALSE)*AI21*AH21,"0")</f>
        <v>0</v>
      </c>
      <c r="AK21" s="90"/>
      <c r="AL21" s="90"/>
      <c r="AM21" s="20" t="str">
        <f>IFERROR(VLOOKUP($AL$17,'Hourly Rates'!$A$28:$F$50,6,FALSE)*AL21*AK21,"0")</f>
        <v>0</v>
      </c>
      <c r="AN21" s="90"/>
      <c r="AO21" s="90"/>
      <c r="AP21" s="20" t="str">
        <f>IFERROR(VLOOKUP($AO$17,'Hourly Rates'!$A$28:$F$50,6,FALSE)*AO21*AN21,"0")</f>
        <v>0</v>
      </c>
      <c r="AQ21" s="20">
        <f t="shared" ref="AQ21:AQ23" si="5">AP21+AM21+AJ21+AG21+AD21+AA21+X21+T21+P21</f>
        <v>0</v>
      </c>
      <c r="AR21" s="53">
        <f t="shared" si="1"/>
        <v>0</v>
      </c>
      <c r="AT21"/>
      <c r="BP21" s="7"/>
    </row>
    <row r="22" spans="2:69" x14ac:dyDescent="0.25">
      <c r="C22" s="46" t="s">
        <v>48</v>
      </c>
      <c r="D22" s="89"/>
      <c r="E22" s="89"/>
      <c r="F22" s="89"/>
      <c r="G22" s="89"/>
      <c r="H22" s="89"/>
      <c r="I22" s="5">
        <f t="shared" si="0"/>
        <v>0</v>
      </c>
      <c r="J22" s="23">
        <f t="shared" si="2"/>
        <v>0</v>
      </c>
      <c r="K22" s="24">
        <f>J22*H12</f>
        <v>0</v>
      </c>
      <c r="M22" s="90"/>
      <c r="N22" s="90"/>
      <c r="O22" s="20">
        <f t="shared" si="3"/>
        <v>0</v>
      </c>
      <c r="P22" s="20">
        <f>IFERROR(VLOOKUP($O$17,'Hourly Rates'!$A$5:$F$21,6,FALSE)*O22,"0")+IFERROR(VLOOKUP($P$17,'Hourly Rates'!$A$5:$F$21,6,FALSE)*O22,"0")</f>
        <v>0</v>
      </c>
      <c r="Q22" s="90"/>
      <c r="R22" s="90"/>
      <c r="S22" s="20">
        <f t="shared" si="4"/>
        <v>0</v>
      </c>
      <c r="T22" s="20">
        <f>IFERROR(VLOOKUP($S$17,'Hourly Rates'!$A$5:$F$21,6,FALSE)*S22,"0")+IFERROR(VLOOKUP($T$17,'Hourly Rates'!$A$5:$F$21,6,FALSE)*S22,"0")</f>
        <v>0</v>
      </c>
      <c r="U22" s="78"/>
      <c r="V22" s="90"/>
      <c r="W22" s="90"/>
      <c r="X22" s="20" t="str">
        <f>IFERROR(VLOOKUP($W$17,'Hourly Rates'!$A$28:$F$50,6,FALSE)*W22*V22,"0")</f>
        <v>0</v>
      </c>
      <c r="Y22" s="90"/>
      <c r="Z22" s="90"/>
      <c r="AA22" s="20" t="str">
        <f>IFERROR(VLOOKUP($Z$17,'Hourly Rates'!$A$28:$F$50,6,FALSE)*Z22*Y22,"0")</f>
        <v>0</v>
      </c>
      <c r="AB22" s="90"/>
      <c r="AC22" s="90"/>
      <c r="AD22" s="20" t="str">
        <f>IFERROR(VLOOKUP($AC$17,'Hourly Rates'!$A$28:$F$50,6,FALSE)*AC22*AB22,"0")</f>
        <v>0</v>
      </c>
      <c r="AE22" s="90"/>
      <c r="AF22" s="90"/>
      <c r="AG22" s="20" t="str">
        <f>IFERROR(VLOOKUP($AF$17,'Hourly Rates'!$A$28:$F$50,6,FALSE)*AF22*AE22,"0")</f>
        <v>0</v>
      </c>
      <c r="AH22" s="90"/>
      <c r="AI22" s="90"/>
      <c r="AJ22" s="20" t="str">
        <f>IFERROR(VLOOKUP($AI$17,'Hourly Rates'!$A$28:$F$50,6,FALSE)*AI22*AH22,"0")</f>
        <v>0</v>
      </c>
      <c r="AK22" s="90"/>
      <c r="AL22" s="90"/>
      <c r="AM22" s="20" t="str">
        <f>IFERROR(VLOOKUP($AL$17,'Hourly Rates'!$A$28:$F$50,6,FALSE)*AL22*AK22,"0")</f>
        <v>0</v>
      </c>
      <c r="AN22" s="90"/>
      <c r="AO22" s="90"/>
      <c r="AP22" s="20" t="str">
        <f>IFERROR(VLOOKUP($AO$17,'Hourly Rates'!$A$28:$F$50,6,FALSE)*AO22*AN22,"0")</f>
        <v>0</v>
      </c>
      <c r="AQ22" s="20">
        <f t="shared" si="5"/>
        <v>0</v>
      </c>
      <c r="AR22" s="53">
        <f t="shared" si="1"/>
        <v>0</v>
      </c>
      <c r="AT22"/>
      <c r="BP22" s="7"/>
    </row>
    <row r="23" spans="2:69" x14ac:dyDescent="0.25">
      <c r="C23" s="46" t="s">
        <v>1</v>
      </c>
      <c r="D23" s="89"/>
      <c r="E23" s="89"/>
      <c r="F23" s="89"/>
      <c r="G23" s="89"/>
      <c r="H23" s="89"/>
      <c r="I23" s="5">
        <f t="shared" si="0"/>
        <v>0</v>
      </c>
      <c r="J23" s="23">
        <f t="shared" si="2"/>
        <v>0</v>
      </c>
      <c r="K23" s="24">
        <f>J23*I12</f>
        <v>0</v>
      </c>
      <c r="M23" s="90"/>
      <c r="N23" s="90"/>
      <c r="O23" s="20">
        <f t="shared" si="3"/>
        <v>0</v>
      </c>
      <c r="P23" s="20">
        <f>IFERROR(VLOOKUP($O$17,'Hourly Rates'!$A$5:$F$21,6,FALSE)*O23,"0")+IFERROR(VLOOKUP($P$17,'Hourly Rates'!$A$5:$F$21,6,FALSE)*O23,"0")</f>
        <v>0</v>
      </c>
      <c r="Q23" s="90"/>
      <c r="R23" s="90"/>
      <c r="S23" s="20">
        <f t="shared" si="4"/>
        <v>0</v>
      </c>
      <c r="T23" s="20">
        <f>IFERROR(VLOOKUP($S$17,'Hourly Rates'!$A$5:$F$21,6,FALSE)*S23,"0")+IFERROR(VLOOKUP($T$17,'Hourly Rates'!$A$5:$F$21,6,FALSE)*S23,"0")</f>
        <v>0</v>
      </c>
      <c r="U23" s="78"/>
      <c r="V23" s="90"/>
      <c r="W23" s="90"/>
      <c r="X23" s="20" t="str">
        <f>IFERROR(VLOOKUP($W$17,'Hourly Rates'!$A$28:$F$50,6,FALSE)*W23*V23,"0")</f>
        <v>0</v>
      </c>
      <c r="Y23" s="90"/>
      <c r="Z23" s="90"/>
      <c r="AA23" s="20" t="str">
        <f>IFERROR(VLOOKUP($Z$17,'Hourly Rates'!$A$28:$F$50,6,FALSE)*Z23*Y23,"0")</f>
        <v>0</v>
      </c>
      <c r="AB23" s="90"/>
      <c r="AC23" s="90"/>
      <c r="AD23" s="20" t="str">
        <f>IFERROR(VLOOKUP($AC$17,'Hourly Rates'!$A$28:$F$50,6,FALSE)*AC23*AB23,"0")</f>
        <v>0</v>
      </c>
      <c r="AE23" s="90"/>
      <c r="AF23" s="90"/>
      <c r="AG23" s="20" t="str">
        <f>IFERROR(VLOOKUP($AF$17,'Hourly Rates'!$A$28:$F$50,6,FALSE)*AF23*AE23,"0")</f>
        <v>0</v>
      </c>
      <c r="AH23" s="90"/>
      <c r="AI23" s="90"/>
      <c r="AJ23" s="20" t="str">
        <f>IFERROR(VLOOKUP($AI$17,'Hourly Rates'!$A$28:$F$50,6,FALSE)*AI23*AH23,"0")</f>
        <v>0</v>
      </c>
      <c r="AK23" s="90"/>
      <c r="AL23" s="90"/>
      <c r="AM23" s="20" t="str">
        <f>IFERROR(VLOOKUP($AL$17,'Hourly Rates'!$A$28:$F$50,6,FALSE)*AL23*AK23,"0")</f>
        <v>0</v>
      </c>
      <c r="AN23" s="90"/>
      <c r="AO23" s="90"/>
      <c r="AP23" s="20" t="str">
        <f>IFERROR(VLOOKUP($AO$17,'Hourly Rates'!$A$28:$F$50,6,FALSE)*AO23*AN23,"0")</f>
        <v>0</v>
      </c>
      <c r="AQ23" s="20">
        <f t="shared" si="5"/>
        <v>0</v>
      </c>
      <c r="AR23" s="53">
        <f t="shared" si="1"/>
        <v>0</v>
      </c>
      <c r="AT23"/>
      <c r="BP23" s="7"/>
    </row>
    <row r="24" spans="2:69" x14ac:dyDescent="0.25">
      <c r="B24" s="1"/>
      <c r="C24" s="46" t="s">
        <v>49</v>
      </c>
      <c r="D24" s="89"/>
      <c r="E24" s="89"/>
      <c r="F24" s="89"/>
      <c r="G24" s="89"/>
      <c r="H24" s="89"/>
      <c r="I24" s="5">
        <f t="shared" si="0"/>
        <v>0</v>
      </c>
      <c r="J24" s="23">
        <f t="shared" si="2"/>
        <v>0</v>
      </c>
      <c r="K24" s="24">
        <f>J24*D12</f>
        <v>0</v>
      </c>
      <c r="M24" s="90"/>
      <c r="N24" s="90"/>
      <c r="O24" s="20">
        <f>M24*N24</f>
        <v>0</v>
      </c>
      <c r="P24" s="20">
        <f>IFERROR(VLOOKUP($O$17,'Hourly Rates'!$A$5:$F$21,6,FALSE)*O24,"0")+IFERROR(VLOOKUP($P$17,'Hourly Rates'!$A$5:$F$21,6,FALSE)*O24,"0")</f>
        <v>0</v>
      </c>
      <c r="Q24" s="90"/>
      <c r="R24" s="90"/>
      <c r="S24" s="20">
        <f>Q24*R24</f>
        <v>0</v>
      </c>
      <c r="T24" s="20">
        <f>IFERROR(VLOOKUP($S$17,'Hourly Rates'!$A$5:$F$21,6,FALSE)*S24,"0")+IFERROR(VLOOKUP($T$17,'Hourly Rates'!$A$5:$F$21,6,FALSE)*S24,"0")</f>
        <v>0</v>
      </c>
      <c r="U24" s="78"/>
      <c r="V24" s="90"/>
      <c r="W24" s="90"/>
      <c r="X24" s="20" t="str">
        <f>IFERROR(VLOOKUP($W$17,'Hourly Rates'!$A$28:$F$50,6,FALSE)*W24*V24,"0")</f>
        <v>0</v>
      </c>
      <c r="Y24" s="90"/>
      <c r="Z24" s="90"/>
      <c r="AA24" s="20" t="str">
        <f>IFERROR(VLOOKUP($Z$17,'Hourly Rates'!$A$28:$F$50,6,FALSE)*Z24*Y24,"0")</f>
        <v>0</v>
      </c>
      <c r="AB24" s="90"/>
      <c r="AC24" s="90"/>
      <c r="AD24" s="20" t="str">
        <f>IFERROR(VLOOKUP($AC$17,'Hourly Rates'!$A$28:$F$50,6,FALSE)*AC24*AB24,"0")</f>
        <v>0</v>
      </c>
      <c r="AE24" s="90"/>
      <c r="AF24" s="90"/>
      <c r="AG24" s="20" t="str">
        <f>IFERROR(VLOOKUP($AF$17,'Hourly Rates'!$A$28:$F$50,6,FALSE)*AF24*AE24,"0")</f>
        <v>0</v>
      </c>
      <c r="AH24" s="90"/>
      <c r="AI24" s="90"/>
      <c r="AJ24" s="20" t="str">
        <f>IFERROR(VLOOKUP($AI$17,'Hourly Rates'!$A$28:$F$50,6,FALSE)*AI24*AH24,"0")</f>
        <v>0</v>
      </c>
      <c r="AK24" s="90"/>
      <c r="AL24" s="90"/>
      <c r="AM24" s="20" t="str">
        <f>IFERROR(VLOOKUP($AL$17,'Hourly Rates'!$A$28:$F$50,6,FALSE)*AL24*AK24,"0")</f>
        <v>0</v>
      </c>
      <c r="AN24" s="90"/>
      <c r="AO24" s="90"/>
      <c r="AP24" s="20" t="str">
        <f>IFERROR(VLOOKUP($AO$17,'Hourly Rates'!$A$28:$F$50,6,FALSE)*AO24*AN24,"0")</f>
        <v>0</v>
      </c>
      <c r="AQ24" s="20">
        <f>AP24+AM24+AJ24+AG24+AD24+AA24+X24+T24+P24</f>
        <v>0</v>
      </c>
      <c r="AR24" s="53">
        <f t="shared" si="1"/>
        <v>0</v>
      </c>
      <c r="AT24"/>
      <c r="BP24" s="7"/>
    </row>
    <row r="25" spans="2:69" x14ac:dyDescent="0.25">
      <c r="C25" s="47" t="s">
        <v>67</v>
      </c>
      <c r="D25" s="48"/>
      <c r="E25" s="48"/>
      <c r="F25" s="48"/>
      <c r="G25" s="48"/>
      <c r="H25" s="48"/>
      <c r="I25" s="49">
        <f>SUM(I19:I24)</f>
        <v>0</v>
      </c>
      <c r="J25" s="49">
        <f>SUM(J19:J24)</f>
        <v>0</v>
      </c>
      <c r="K25" s="50">
        <f>SUM(K19:K24)</f>
        <v>0</v>
      </c>
      <c r="M25" s="51">
        <f t="shared" ref="M25:AR25" si="6">SUM(M19:M24)</f>
        <v>0</v>
      </c>
      <c r="N25" s="51"/>
      <c r="O25" s="51">
        <f t="shared" si="6"/>
        <v>0</v>
      </c>
      <c r="P25" s="51">
        <f t="shared" si="6"/>
        <v>0</v>
      </c>
      <c r="Q25" s="51">
        <f t="shared" ref="Q25" si="7">SUM(Q19:Q24)</f>
        <v>0</v>
      </c>
      <c r="R25" s="51"/>
      <c r="S25" s="51">
        <f t="shared" ref="S25:T25" si="8">SUM(S19:S24)</f>
        <v>0</v>
      </c>
      <c r="T25" s="51">
        <f t="shared" si="8"/>
        <v>0</v>
      </c>
      <c r="U25" s="79"/>
      <c r="V25" s="51">
        <f t="shared" ref="V25:AA25" si="9">SUM(V19:V24)</f>
        <v>0</v>
      </c>
      <c r="W25" s="51"/>
      <c r="X25" s="51">
        <f t="shared" si="9"/>
        <v>0</v>
      </c>
      <c r="Y25" s="51">
        <f t="shared" si="9"/>
        <v>0</v>
      </c>
      <c r="Z25" s="51"/>
      <c r="AA25" s="51">
        <f t="shared" si="9"/>
        <v>0</v>
      </c>
      <c r="AB25" s="51">
        <f t="shared" si="6"/>
        <v>0</v>
      </c>
      <c r="AC25" s="51"/>
      <c r="AD25" s="51">
        <f>SUM(AD19:AD24)</f>
        <v>0</v>
      </c>
      <c r="AE25" s="51">
        <f t="shared" ref="AE25" si="10">SUM(AE19:AE24)</f>
        <v>0</v>
      </c>
      <c r="AF25" s="51"/>
      <c r="AG25" s="51">
        <f>SUM(AG19:AG24)</f>
        <v>0</v>
      </c>
      <c r="AH25" s="51">
        <f t="shared" ref="AH25" si="11">SUM(AH19:AH24)</f>
        <v>0</v>
      </c>
      <c r="AI25" s="51"/>
      <c r="AJ25" s="51">
        <f>SUM(AJ19:AJ24)</f>
        <v>0</v>
      </c>
      <c r="AK25" s="51">
        <f t="shared" ref="AK25" si="12">SUM(AK19:AK24)</f>
        <v>0</v>
      </c>
      <c r="AL25" s="51"/>
      <c r="AM25" s="51">
        <f>SUM(AM19:AM24)</f>
        <v>0</v>
      </c>
      <c r="AN25" s="51">
        <f t="shared" ref="AN25" si="13">SUM(AN19:AN24)</f>
        <v>0</v>
      </c>
      <c r="AO25" s="51"/>
      <c r="AP25" s="51">
        <f>SUM(AP19:AP24)</f>
        <v>0</v>
      </c>
      <c r="AQ25" s="51">
        <f t="shared" si="6"/>
        <v>0</v>
      </c>
      <c r="AR25" s="52">
        <f t="shared" si="6"/>
        <v>0</v>
      </c>
      <c r="AT25"/>
      <c r="BP25" s="7"/>
    </row>
    <row r="26" spans="2:69" ht="10.5" customHeight="1" x14ac:dyDescent="0.25">
      <c r="C26" s="44"/>
      <c r="D26" s="1"/>
      <c r="E26" s="1"/>
      <c r="F26" s="1"/>
      <c r="G26" s="1"/>
      <c r="H26" s="1"/>
      <c r="I26" s="1"/>
      <c r="J26" s="14"/>
      <c r="K26" s="15"/>
      <c r="M26" s="12"/>
      <c r="N26" s="12"/>
      <c r="O26" s="12"/>
      <c r="P26" s="12"/>
      <c r="Q26" s="12"/>
      <c r="R26" s="12"/>
      <c r="S26" s="12"/>
      <c r="T26" s="12"/>
      <c r="U26" s="75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3"/>
      <c r="AT26" s="1"/>
      <c r="AU26" s="1"/>
      <c r="AV26" s="1"/>
      <c r="AW26" s="1"/>
      <c r="AX26" s="1"/>
      <c r="AY26" s="1"/>
      <c r="AZ26" s="14"/>
      <c r="BA26" s="15"/>
      <c r="BB26" s="8"/>
      <c r="BC26" s="8"/>
      <c r="BD26" s="8"/>
      <c r="BE26" s="8"/>
      <c r="BF26" s="8"/>
      <c r="BG26" s="14"/>
      <c r="BH26" s="14"/>
      <c r="BI26" s="14"/>
      <c r="BJ26" s="14"/>
      <c r="BK26" s="14"/>
      <c r="BL26" s="14"/>
      <c r="BM26" s="14"/>
      <c r="BN26" s="15"/>
      <c r="BP26" s="7"/>
    </row>
    <row r="27" spans="2:69" ht="8.25" customHeight="1" x14ac:dyDescent="0.25">
      <c r="C27" s="44"/>
      <c r="D27" s="1"/>
      <c r="E27" s="1"/>
      <c r="F27" s="1"/>
      <c r="G27" s="1"/>
      <c r="H27" s="1"/>
      <c r="I27" s="1"/>
      <c r="J27" s="14"/>
      <c r="K27" s="15"/>
      <c r="M27" s="12"/>
      <c r="N27" s="12"/>
      <c r="O27" s="12"/>
      <c r="P27" s="16"/>
      <c r="Q27" s="16"/>
      <c r="R27" s="16"/>
      <c r="S27" s="16"/>
      <c r="T27" s="16"/>
      <c r="U27" s="76"/>
      <c r="V27" s="16"/>
      <c r="W27" s="16"/>
      <c r="X27" s="16"/>
      <c r="Y27" s="16"/>
      <c r="Z27" s="16"/>
      <c r="AA27" s="16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T27" s="1"/>
      <c r="AU27" s="1"/>
      <c r="AV27" s="1"/>
      <c r="AW27" s="1"/>
      <c r="AX27" s="1"/>
      <c r="AY27" s="1"/>
      <c r="AZ27" s="14"/>
      <c r="BA27" s="15"/>
      <c r="BB27" s="8"/>
      <c r="BC27" s="8"/>
      <c r="BD27" s="8"/>
      <c r="BE27" s="8"/>
      <c r="BF27" s="8"/>
      <c r="BG27" s="14"/>
      <c r="BH27" s="14"/>
      <c r="BI27" s="14"/>
      <c r="BJ27" s="14"/>
      <c r="BK27" s="14"/>
      <c r="BL27" s="14"/>
      <c r="BM27" s="14"/>
      <c r="BN27" s="15"/>
      <c r="BP27" s="7"/>
    </row>
    <row r="28" spans="2:69" ht="6" customHeight="1" x14ac:dyDescent="0.25">
      <c r="C28" s="44"/>
      <c r="D28" s="1"/>
      <c r="E28" s="1"/>
      <c r="F28" s="1"/>
      <c r="G28" s="1"/>
      <c r="H28" s="1"/>
      <c r="I28" s="1"/>
      <c r="J28" s="14"/>
      <c r="K28" s="15"/>
      <c r="M28" s="12"/>
      <c r="N28" s="12"/>
      <c r="O28" s="12"/>
      <c r="P28" s="16"/>
      <c r="Q28" s="16"/>
      <c r="R28" s="16"/>
      <c r="S28" s="16"/>
      <c r="T28" s="16"/>
      <c r="U28" s="76"/>
      <c r="V28" s="16"/>
      <c r="W28" s="16"/>
      <c r="X28" s="16"/>
      <c r="Y28" s="16"/>
      <c r="Z28" s="16"/>
      <c r="AA28" s="16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T28" s="1"/>
      <c r="AU28" s="1"/>
      <c r="AV28" s="1"/>
      <c r="AW28" s="1"/>
      <c r="AX28" s="1"/>
      <c r="AY28" s="1"/>
      <c r="AZ28" s="14"/>
      <c r="BA28" s="15"/>
      <c r="BB28" s="8"/>
      <c r="BC28" s="8"/>
      <c r="BD28" s="8"/>
      <c r="BE28" s="8"/>
      <c r="BF28" s="8"/>
      <c r="BG28" s="14"/>
      <c r="BH28" s="14"/>
      <c r="BI28" s="14"/>
      <c r="BJ28" s="14"/>
      <c r="BK28" s="14"/>
      <c r="BL28" s="14"/>
      <c r="BM28" s="14"/>
      <c r="BN28" s="15"/>
      <c r="BP28" s="7"/>
    </row>
    <row r="29" spans="2:69" ht="45" x14ac:dyDescent="0.25">
      <c r="C29" s="65" t="s">
        <v>129</v>
      </c>
      <c r="D29" s="1"/>
      <c r="M29" s="96" t="s">
        <v>182</v>
      </c>
      <c r="N29" s="97"/>
      <c r="O29" s="87"/>
      <c r="P29" s="87"/>
      <c r="Q29" s="96" t="s">
        <v>183</v>
      </c>
      <c r="R29" s="97"/>
      <c r="S29" s="87"/>
      <c r="T29" s="87"/>
      <c r="V29" s="32" t="s">
        <v>83</v>
      </c>
      <c r="W29" s="87"/>
      <c r="X29" s="12"/>
      <c r="Y29" s="32" t="s">
        <v>82</v>
      </c>
      <c r="Z29" s="87"/>
      <c r="AA29" s="12"/>
      <c r="AB29" s="32" t="s">
        <v>84</v>
      </c>
      <c r="AC29" s="87"/>
      <c r="AD29" s="12"/>
      <c r="AE29" s="32" t="s">
        <v>162</v>
      </c>
      <c r="AF29" s="87"/>
      <c r="AG29" s="12"/>
      <c r="AH29" s="32" t="s">
        <v>163</v>
      </c>
      <c r="AI29" s="87"/>
      <c r="AJ29" s="12"/>
      <c r="AK29" s="32" t="s">
        <v>173</v>
      </c>
      <c r="AL29" s="87"/>
      <c r="AM29" s="12"/>
      <c r="AN29" s="32" t="s">
        <v>178</v>
      </c>
      <c r="AO29" s="87"/>
      <c r="AP29" s="12"/>
      <c r="AT29" s="1"/>
      <c r="AU29" s="1"/>
      <c r="AV29" s="1"/>
      <c r="AW29" s="1"/>
      <c r="AX29" s="1"/>
      <c r="AY29" s="1"/>
      <c r="AZ29" s="14"/>
      <c r="BA29" s="15"/>
      <c r="BB29" s="8"/>
      <c r="BC29" s="8"/>
      <c r="BD29" s="8"/>
      <c r="BE29" s="8"/>
      <c r="BF29" s="8"/>
      <c r="BG29" s="14"/>
      <c r="BH29" s="14"/>
      <c r="BI29" s="14"/>
      <c r="BJ29" s="14"/>
      <c r="BK29" s="14"/>
      <c r="BL29" s="14"/>
      <c r="BM29" s="14"/>
      <c r="BN29" s="15"/>
      <c r="BP29" s="7"/>
    </row>
    <row r="30" spans="2:69" ht="51.75" x14ac:dyDescent="0.25">
      <c r="C30" s="3" t="s">
        <v>38</v>
      </c>
      <c r="D30" s="3" t="s">
        <v>39</v>
      </c>
      <c r="E30" s="3" t="s">
        <v>40</v>
      </c>
      <c r="F30" s="3" t="s">
        <v>41</v>
      </c>
      <c r="G30" s="3" t="s">
        <v>42</v>
      </c>
      <c r="H30" s="3" t="s">
        <v>43</v>
      </c>
      <c r="I30" s="31" t="s">
        <v>63</v>
      </c>
      <c r="J30" s="3" t="s">
        <v>44</v>
      </c>
      <c r="K30" s="4" t="s">
        <v>132</v>
      </c>
      <c r="M30" s="9" t="s">
        <v>53</v>
      </c>
      <c r="N30" s="9" t="s">
        <v>55</v>
      </c>
      <c r="O30" s="9" t="s">
        <v>57</v>
      </c>
      <c r="P30" s="9" t="s">
        <v>56</v>
      </c>
      <c r="Q30" s="9" t="s">
        <v>53</v>
      </c>
      <c r="R30" s="9" t="s">
        <v>55</v>
      </c>
      <c r="S30" s="9" t="s">
        <v>57</v>
      </c>
      <c r="T30" s="9" t="s">
        <v>56</v>
      </c>
      <c r="U30" s="77"/>
      <c r="V30" s="25" t="s">
        <v>54</v>
      </c>
      <c r="W30" s="25" t="s">
        <v>55</v>
      </c>
      <c r="X30" s="25" t="s">
        <v>85</v>
      </c>
      <c r="Y30" s="25" t="s">
        <v>54</v>
      </c>
      <c r="Z30" s="25" t="s">
        <v>55</v>
      </c>
      <c r="AA30" s="25" t="s">
        <v>85</v>
      </c>
      <c r="AB30" s="9" t="s">
        <v>54</v>
      </c>
      <c r="AC30" s="9" t="s">
        <v>55</v>
      </c>
      <c r="AD30" s="25" t="s">
        <v>85</v>
      </c>
      <c r="AE30" s="9" t="s">
        <v>54</v>
      </c>
      <c r="AF30" s="9" t="s">
        <v>55</v>
      </c>
      <c r="AG30" s="25" t="s">
        <v>85</v>
      </c>
      <c r="AH30" s="9" t="s">
        <v>54</v>
      </c>
      <c r="AI30" s="9" t="s">
        <v>55</v>
      </c>
      <c r="AJ30" s="25" t="s">
        <v>85</v>
      </c>
      <c r="AK30" s="9" t="s">
        <v>54</v>
      </c>
      <c r="AL30" s="9" t="s">
        <v>55</v>
      </c>
      <c r="AM30" s="25" t="s">
        <v>85</v>
      </c>
      <c r="AN30" s="9" t="s">
        <v>54</v>
      </c>
      <c r="AO30" s="9" t="s">
        <v>55</v>
      </c>
      <c r="AP30" s="25" t="s">
        <v>85</v>
      </c>
      <c r="AQ30" s="25" t="s">
        <v>86</v>
      </c>
      <c r="AR30" s="22" t="s">
        <v>119</v>
      </c>
      <c r="AT30" s="1"/>
      <c r="AU30" s="1"/>
      <c r="AV30" s="1"/>
      <c r="AW30" s="1"/>
      <c r="AX30" s="1"/>
      <c r="AY30" s="1"/>
      <c r="AZ30" s="14"/>
      <c r="BA30" s="15"/>
      <c r="BB30" s="8"/>
      <c r="BC30" s="8"/>
      <c r="BD30" s="8"/>
      <c r="BE30" s="8"/>
      <c r="BF30" s="8"/>
      <c r="BG30" s="14"/>
      <c r="BH30" s="14"/>
      <c r="BI30" s="14"/>
      <c r="BJ30" s="14"/>
      <c r="BK30" s="14"/>
      <c r="BL30" s="14"/>
      <c r="BM30" s="14"/>
      <c r="BN30" s="15"/>
      <c r="BP30" s="7"/>
    </row>
    <row r="31" spans="2:69" x14ac:dyDescent="0.25">
      <c r="C31" s="46" t="s">
        <v>68</v>
      </c>
      <c r="D31" s="89"/>
      <c r="E31" s="89"/>
      <c r="F31" s="89"/>
      <c r="G31" s="89"/>
      <c r="H31" s="89"/>
      <c r="I31" s="5">
        <f t="shared" ref="I31:I36" si="14">J31*D3</f>
        <v>0</v>
      </c>
      <c r="J31" s="5">
        <f>SUM(D31:H31)</f>
        <v>0</v>
      </c>
      <c r="K31" s="6">
        <f>J31*E14</f>
        <v>0</v>
      </c>
      <c r="M31" s="90"/>
      <c r="N31" s="90"/>
      <c r="O31" s="20">
        <f>M31*N31</f>
        <v>0</v>
      </c>
      <c r="P31" s="20">
        <f>IFERROR(VLOOKUP($O$29,'Hourly Rates'!$A$5:$F$21,6,FALSE)*O31,"0")+IFERROR(VLOOKUP($P$29,'Hourly Rates'!$A$5:$F$21,6,FALSE)*O31,"0")</f>
        <v>0</v>
      </c>
      <c r="Q31" s="90"/>
      <c r="R31" s="90"/>
      <c r="S31" s="20">
        <f>Q31*R31</f>
        <v>0</v>
      </c>
      <c r="T31" s="20">
        <f>IFERROR(VLOOKUP($S$29,'Hourly Rates'!$A$5:$F$21,6,FALSE)*S31,"0")+IFERROR(VLOOKUP($T$29,'Hourly Rates'!$A$5:$F$21,6,FALSE)*S31,"0")</f>
        <v>0</v>
      </c>
      <c r="U31" s="78"/>
      <c r="V31" s="90"/>
      <c r="W31" s="90"/>
      <c r="X31" s="20" t="str">
        <f>IFERROR(VLOOKUP($W$29,'Hourly Rates'!$A$28:$F$50,6,FALSE)*W31*V31,"0")</f>
        <v>0</v>
      </c>
      <c r="Y31" s="90"/>
      <c r="Z31" s="90"/>
      <c r="AA31" s="20" t="str">
        <f>IFERROR(VLOOKUP($Z$29,'Hourly Rates'!$A$28:$F$50,6,FALSE)*Z31*Y31,"0")</f>
        <v>0</v>
      </c>
      <c r="AB31" s="90"/>
      <c r="AC31" s="90"/>
      <c r="AD31" s="20" t="str">
        <f>IFERROR(VLOOKUP($AC$29,'Hourly Rates'!$A$28:$F$50,6,FALSE)*AC31*AB31,"0")</f>
        <v>0</v>
      </c>
      <c r="AE31" s="90"/>
      <c r="AF31" s="90"/>
      <c r="AG31" s="20" t="str">
        <f>IFERROR(VLOOKUP($AF$29,'Hourly Rates'!$A$28:$F$50,6,FALSE)*AF31*AE31,"0")</f>
        <v>0</v>
      </c>
      <c r="AH31" s="90"/>
      <c r="AI31" s="90"/>
      <c r="AJ31" s="20" t="str">
        <f>IFERROR(VLOOKUP($AI$29,'Hourly Rates'!$A$28:$F$50,6,FALSE)*AI31*AH31,"0")</f>
        <v>0</v>
      </c>
      <c r="AK31" s="90"/>
      <c r="AL31" s="90"/>
      <c r="AM31" s="20" t="str">
        <f>IFERROR(VLOOKUP($AL$29,'Hourly Rates'!$A$28:$F$50,6,FALSE)*AL31*AK31,"0")</f>
        <v>0</v>
      </c>
      <c r="AN31" s="90"/>
      <c r="AO31" s="90">
        <v>4</v>
      </c>
      <c r="AP31" s="20" t="str">
        <f>IFERROR(VLOOKUP($AO$29,'Hourly Rates'!$A$28:$F$50,6,FALSE)*AO31*AN31,"0")</f>
        <v>0</v>
      </c>
      <c r="AQ31" s="11">
        <f>AP31+AM31+AJ31+AG31+AD31+AA31+X31+T31+P31</f>
        <v>0</v>
      </c>
      <c r="AR31" s="11">
        <f t="shared" ref="AR31:AR36" si="15">(K31-AQ31)</f>
        <v>0</v>
      </c>
      <c r="AT31" s="1"/>
      <c r="AU31" s="1"/>
      <c r="AV31" s="1"/>
      <c r="AW31" s="1"/>
      <c r="AX31" s="1"/>
      <c r="AY31" s="1"/>
      <c r="AZ31" s="14"/>
      <c r="BA31" s="15"/>
      <c r="BB31" s="8"/>
      <c r="BC31" s="8"/>
      <c r="BD31" s="8"/>
      <c r="BE31" s="8"/>
      <c r="BF31" s="8"/>
      <c r="BG31" s="14"/>
      <c r="BH31" s="14"/>
      <c r="BI31" s="14"/>
      <c r="BJ31" s="14"/>
      <c r="BK31" s="14"/>
      <c r="BL31" s="14"/>
      <c r="BM31" s="14"/>
      <c r="BN31" s="15"/>
      <c r="BP31" s="7"/>
    </row>
    <row r="32" spans="2:69" x14ac:dyDescent="0.25">
      <c r="C32" s="46" t="s">
        <v>47</v>
      </c>
      <c r="D32" s="89"/>
      <c r="E32" s="89"/>
      <c r="F32" s="89"/>
      <c r="G32" s="89"/>
      <c r="H32" s="89"/>
      <c r="I32" s="5">
        <f t="shared" si="14"/>
        <v>0</v>
      </c>
      <c r="J32" s="5">
        <f t="shared" ref="J32:J35" si="16">SUM(D32:H32)</f>
        <v>0</v>
      </c>
      <c r="K32" s="6">
        <f>J32*F14</f>
        <v>0</v>
      </c>
      <c r="M32" s="90"/>
      <c r="N32" s="90"/>
      <c r="O32" s="20">
        <f t="shared" ref="O32:O36" si="17">M32*N32</f>
        <v>0</v>
      </c>
      <c r="P32" s="20">
        <f>IFERROR(VLOOKUP($O$29,'Hourly Rates'!$A$5:$F$21,6,FALSE)*O32,"0")+IFERROR(VLOOKUP($P$29,'Hourly Rates'!$A$5:$F$21,6,FALSE)*O32,"0")</f>
        <v>0</v>
      </c>
      <c r="Q32" s="90"/>
      <c r="R32" s="90"/>
      <c r="S32" s="20">
        <f t="shared" ref="S32:S36" si="18">Q32*R32</f>
        <v>0</v>
      </c>
      <c r="T32" s="20">
        <f>IFERROR(VLOOKUP($S$29,'Hourly Rates'!$A$5:$F$21,6,FALSE)*S32,"0")+IFERROR(VLOOKUP($T$29,'Hourly Rates'!$A$5:$F$21,6,FALSE)*S32,"0")</f>
        <v>0</v>
      </c>
      <c r="U32" s="78"/>
      <c r="V32" s="90"/>
      <c r="W32" s="90"/>
      <c r="X32" s="20" t="str">
        <f>IFERROR(VLOOKUP($W$29,'Hourly Rates'!$A$28:$F$50,6,FALSE)*W32*V32,"0")</f>
        <v>0</v>
      </c>
      <c r="Y32" s="90"/>
      <c r="Z32" s="90"/>
      <c r="AA32" s="20" t="str">
        <f>IFERROR(VLOOKUP($Z$29,'Hourly Rates'!$A$28:$F$50,6,FALSE)*Z32*Y32,"0")</f>
        <v>0</v>
      </c>
      <c r="AB32" s="90"/>
      <c r="AC32" s="90"/>
      <c r="AD32" s="20" t="str">
        <f>IFERROR(VLOOKUP($AC$29,'Hourly Rates'!$A$28:$F$50,6,FALSE)*AC32*AB32,"0")</f>
        <v>0</v>
      </c>
      <c r="AE32" s="90"/>
      <c r="AF32" s="90"/>
      <c r="AG32" s="20" t="str">
        <f>IFERROR(VLOOKUP($AF$29,'Hourly Rates'!$A$28:$F$50,6,FALSE)*AF32*AE32,"0")</f>
        <v>0</v>
      </c>
      <c r="AH32" s="90"/>
      <c r="AI32" s="90"/>
      <c r="AJ32" s="20" t="str">
        <f>IFERROR(VLOOKUP($AI$29,'Hourly Rates'!$A$28:$F$50,6,FALSE)*AI32*AH32,"0")</f>
        <v>0</v>
      </c>
      <c r="AK32" s="90"/>
      <c r="AL32" s="90"/>
      <c r="AM32" s="20" t="str">
        <f>IFERROR(VLOOKUP($AL$29,'Hourly Rates'!$A$28:$F$50,6,FALSE)*AL32*AK32,"0")</f>
        <v>0</v>
      </c>
      <c r="AN32" s="90">
        <v>4</v>
      </c>
      <c r="AO32" s="90">
        <v>4</v>
      </c>
      <c r="AP32" s="20" t="str">
        <f>IFERROR(VLOOKUP($AO$29,'Hourly Rates'!$A$28:$F$50,6,FALSE)*AO32*AN32,"0")</f>
        <v>0</v>
      </c>
      <c r="AQ32" s="11">
        <f t="shared" ref="AQ32:AQ36" si="19">AP32+AM32+AJ32+AG32+AD32+AA32+X32+T32+P32</f>
        <v>0</v>
      </c>
      <c r="AR32" s="11">
        <f t="shared" si="15"/>
        <v>0</v>
      </c>
      <c r="AT32" s="1"/>
      <c r="AU32" s="1"/>
      <c r="AV32" s="1"/>
      <c r="AW32" s="1"/>
      <c r="AX32" s="1"/>
      <c r="AY32" s="1"/>
      <c r="AZ32" s="14"/>
      <c r="BA32" s="15"/>
      <c r="BB32" s="8"/>
      <c r="BC32" s="8"/>
      <c r="BD32" s="8"/>
      <c r="BE32" s="8"/>
      <c r="BF32" s="8"/>
      <c r="BG32" s="14"/>
      <c r="BH32" s="14"/>
      <c r="BI32" s="14"/>
      <c r="BJ32" s="14"/>
      <c r="BK32" s="14"/>
      <c r="BL32" s="14"/>
      <c r="BM32" s="14"/>
      <c r="BN32" s="15"/>
      <c r="BP32" s="7"/>
    </row>
    <row r="33" spans="3:68" x14ac:dyDescent="0.25">
      <c r="C33" s="46" t="s">
        <v>59</v>
      </c>
      <c r="D33" s="89"/>
      <c r="E33" s="89"/>
      <c r="F33" s="89"/>
      <c r="G33" s="89"/>
      <c r="H33" s="89"/>
      <c r="I33" s="5">
        <f t="shared" si="14"/>
        <v>0</v>
      </c>
      <c r="J33" s="5">
        <f t="shared" si="16"/>
        <v>0</v>
      </c>
      <c r="K33" s="6">
        <f>J33*G14</f>
        <v>0</v>
      </c>
      <c r="M33" s="90"/>
      <c r="N33" s="90"/>
      <c r="O33" s="20">
        <f t="shared" si="17"/>
        <v>0</v>
      </c>
      <c r="P33" s="20">
        <f>IFERROR(VLOOKUP($O$29,'Hourly Rates'!$A$5:$F$21,6,FALSE)*O33,"0")+IFERROR(VLOOKUP($P$29,'Hourly Rates'!$A$5:$F$21,6,FALSE)*O33,"0")</f>
        <v>0</v>
      </c>
      <c r="Q33" s="90"/>
      <c r="R33" s="90"/>
      <c r="S33" s="20">
        <f t="shared" si="18"/>
        <v>0</v>
      </c>
      <c r="T33" s="20">
        <f>IFERROR(VLOOKUP($S$29,'Hourly Rates'!$A$5:$F$21,6,FALSE)*S33,"0")+IFERROR(VLOOKUP($T$29,'Hourly Rates'!$A$5:$F$21,6,FALSE)*S33,"0")</f>
        <v>0</v>
      </c>
      <c r="U33" s="78"/>
      <c r="V33" s="90"/>
      <c r="W33" s="90"/>
      <c r="X33" s="20" t="str">
        <f>IFERROR(VLOOKUP($W$29,'Hourly Rates'!$A$28:$F$50,6,FALSE)*W33*V33,"0")</f>
        <v>0</v>
      </c>
      <c r="Y33" s="90"/>
      <c r="Z33" s="90"/>
      <c r="AA33" s="20" t="str">
        <f>IFERROR(VLOOKUP($Z$29,'Hourly Rates'!$A$28:$F$50,6,FALSE)*Z33*Y33,"0")</f>
        <v>0</v>
      </c>
      <c r="AB33" s="90"/>
      <c r="AC33" s="90"/>
      <c r="AD33" s="20" t="str">
        <f>IFERROR(VLOOKUP($AC$29,'Hourly Rates'!$A$28:$F$50,6,FALSE)*AC33*AB33,"0")</f>
        <v>0</v>
      </c>
      <c r="AE33" s="90"/>
      <c r="AF33" s="90"/>
      <c r="AG33" s="20" t="str">
        <f>IFERROR(VLOOKUP($AF$29,'Hourly Rates'!$A$28:$F$50,6,FALSE)*AF33*AE33,"0")</f>
        <v>0</v>
      </c>
      <c r="AH33" s="90"/>
      <c r="AI33" s="90"/>
      <c r="AJ33" s="20" t="str">
        <f>IFERROR(VLOOKUP($AI$29,'Hourly Rates'!$A$28:$F$50,6,FALSE)*AI33*AH33,"0")</f>
        <v>0</v>
      </c>
      <c r="AK33" s="90"/>
      <c r="AL33" s="90"/>
      <c r="AM33" s="20" t="str">
        <f>IFERROR(VLOOKUP($AL$29,'Hourly Rates'!$A$28:$F$50,6,FALSE)*AL33*AK33,"0")</f>
        <v>0</v>
      </c>
      <c r="AN33" s="90">
        <v>4</v>
      </c>
      <c r="AO33" s="90">
        <v>4</v>
      </c>
      <c r="AP33" s="20" t="str">
        <f>IFERROR(VLOOKUP($AO$29,'Hourly Rates'!$A$28:$F$50,6,FALSE)*AO33*AN33,"0")</f>
        <v>0</v>
      </c>
      <c r="AQ33" s="11">
        <f t="shared" si="19"/>
        <v>0</v>
      </c>
      <c r="AR33" s="11">
        <f t="shared" si="15"/>
        <v>0</v>
      </c>
      <c r="AT33" s="1"/>
      <c r="AU33" s="1"/>
      <c r="AV33" s="1"/>
      <c r="AW33" s="1"/>
      <c r="AX33" s="1"/>
      <c r="AY33" s="1"/>
      <c r="AZ33" s="14"/>
      <c r="BA33" s="15"/>
      <c r="BB33" s="8"/>
      <c r="BC33" s="8"/>
      <c r="BD33" s="8"/>
      <c r="BE33" s="8"/>
      <c r="BF33" s="8"/>
      <c r="BG33" s="14"/>
      <c r="BH33" s="14"/>
      <c r="BI33" s="14"/>
      <c r="BJ33" s="14"/>
      <c r="BK33" s="14"/>
      <c r="BL33" s="14"/>
      <c r="BM33" s="14"/>
      <c r="BN33" s="15"/>
      <c r="BP33" s="7"/>
    </row>
    <row r="34" spans="3:68" x14ac:dyDescent="0.25">
      <c r="C34" s="46" t="s">
        <v>48</v>
      </c>
      <c r="D34" s="89"/>
      <c r="E34" s="89"/>
      <c r="F34" s="89"/>
      <c r="G34" s="89"/>
      <c r="H34" s="89"/>
      <c r="I34" s="5">
        <f t="shared" si="14"/>
        <v>0</v>
      </c>
      <c r="J34" s="5">
        <f t="shared" si="16"/>
        <v>0</v>
      </c>
      <c r="K34" s="6">
        <f>J34*H14</f>
        <v>0</v>
      </c>
      <c r="M34" s="90"/>
      <c r="N34" s="90"/>
      <c r="O34" s="20">
        <f t="shared" si="17"/>
        <v>0</v>
      </c>
      <c r="P34" s="20">
        <f>IFERROR(VLOOKUP($O$29,'Hourly Rates'!$A$5:$F$21,6,FALSE)*O34,"0")+IFERROR(VLOOKUP($P$29,'Hourly Rates'!$A$5:$F$21,6,FALSE)*O34,"0")</f>
        <v>0</v>
      </c>
      <c r="Q34" s="90"/>
      <c r="R34" s="90"/>
      <c r="S34" s="20">
        <f t="shared" si="18"/>
        <v>0</v>
      </c>
      <c r="T34" s="20">
        <f>IFERROR(VLOOKUP($S$29,'Hourly Rates'!$A$5:$F$21,6,FALSE)*S34,"0")+IFERROR(VLOOKUP($T$29,'Hourly Rates'!$A$5:$F$21,6,FALSE)*S34,"0")</f>
        <v>0</v>
      </c>
      <c r="U34" s="78"/>
      <c r="V34" s="90"/>
      <c r="W34" s="90"/>
      <c r="X34" s="20" t="str">
        <f>IFERROR(VLOOKUP($W$29,'Hourly Rates'!$A$28:$F$50,6,FALSE)*W34*V34,"0")</f>
        <v>0</v>
      </c>
      <c r="Y34" s="90"/>
      <c r="Z34" s="90"/>
      <c r="AA34" s="20" t="str">
        <f>IFERROR(VLOOKUP($Z$29,'Hourly Rates'!$A$28:$F$50,6,FALSE)*Z34*Y34,"0")</f>
        <v>0</v>
      </c>
      <c r="AB34" s="90"/>
      <c r="AC34" s="90"/>
      <c r="AD34" s="20" t="str">
        <f>IFERROR(VLOOKUP($AC$29,'Hourly Rates'!$A$28:$F$50,6,FALSE)*AC34*AB34,"0")</f>
        <v>0</v>
      </c>
      <c r="AE34" s="90"/>
      <c r="AF34" s="90"/>
      <c r="AG34" s="20" t="str">
        <f>IFERROR(VLOOKUP($AF$29,'Hourly Rates'!$A$28:$F$50,6,FALSE)*AF34*AE34,"0")</f>
        <v>0</v>
      </c>
      <c r="AH34" s="90"/>
      <c r="AI34" s="90"/>
      <c r="AJ34" s="20" t="str">
        <f>IFERROR(VLOOKUP($AI$29,'Hourly Rates'!$A$28:$F$50,6,FALSE)*AI34*AH34,"0")</f>
        <v>0</v>
      </c>
      <c r="AK34" s="90"/>
      <c r="AL34" s="90"/>
      <c r="AM34" s="20" t="str">
        <f>IFERROR(VLOOKUP($AL$29,'Hourly Rates'!$A$28:$F$50,6,FALSE)*AL34*AK34,"0")</f>
        <v>0</v>
      </c>
      <c r="AN34" s="90">
        <v>4</v>
      </c>
      <c r="AO34" s="90">
        <v>4</v>
      </c>
      <c r="AP34" s="20" t="str">
        <f>IFERROR(VLOOKUP($AO$29,'Hourly Rates'!$A$28:$F$50,6,FALSE)*AO34*AN34,"0")</f>
        <v>0</v>
      </c>
      <c r="AQ34" s="11">
        <f t="shared" si="19"/>
        <v>0</v>
      </c>
      <c r="AR34" s="11">
        <f t="shared" si="15"/>
        <v>0</v>
      </c>
      <c r="AT34" s="1"/>
      <c r="AU34" s="1"/>
      <c r="AV34" s="1"/>
      <c r="AW34" s="1"/>
      <c r="AX34" s="1"/>
      <c r="AY34" s="1"/>
      <c r="AZ34" s="14"/>
      <c r="BA34" s="15"/>
      <c r="BB34" s="8"/>
      <c r="BC34" s="8"/>
      <c r="BD34" s="8"/>
      <c r="BE34" s="8"/>
      <c r="BF34" s="8"/>
      <c r="BG34" s="14"/>
      <c r="BH34" s="14"/>
      <c r="BI34" s="14"/>
      <c r="BJ34" s="14"/>
      <c r="BK34" s="14"/>
      <c r="BL34" s="14"/>
      <c r="BM34" s="14"/>
      <c r="BN34" s="15"/>
      <c r="BP34" s="7"/>
    </row>
    <row r="35" spans="3:68" x14ac:dyDescent="0.25">
      <c r="C35" s="46" t="s">
        <v>58</v>
      </c>
      <c r="D35" s="89"/>
      <c r="E35" s="89"/>
      <c r="F35" s="89"/>
      <c r="G35" s="89"/>
      <c r="H35" s="89"/>
      <c r="I35" s="5">
        <f t="shared" si="14"/>
        <v>0</v>
      </c>
      <c r="J35" s="5">
        <f t="shared" si="16"/>
        <v>0</v>
      </c>
      <c r="K35" s="6">
        <f>J35*I14</f>
        <v>0</v>
      </c>
      <c r="M35" s="90"/>
      <c r="N35" s="90"/>
      <c r="O35" s="20">
        <f t="shared" si="17"/>
        <v>0</v>
      </c>
      <c r="P35" s="20">
        <f>IFERROR(VLOOKUP($O$29,'Hourly Rates'!$A$5:$F$21,6,FALSE)*O35,"0")+IFERROR(VLOOKUP($P$29,'Hourly Rates'!$A$5:$F$21,6,FALSE)*O35,"0")</f>
        <v>0</v>
      </c>
      <c r="Q35" s="90"/>
      <c r="R35" s="90"/>
      <c r="S35" s="20">
        <f t="shared" si="18"/>
        <v>0</v>
      </c>
      <c r="T35" s="20">
        <f>IFERROR(VLOOKUP($S$29,'Hourly Rates'!$A$5:$F$21,6,FALSE)*S35,"0")+IFERROR(VLOOKUP($T$29,'Hourly Rates'!$A$5:$F$21,6,FALSE)*S35,"0")</f>
        <v>0</v>
      </c>
      <c r="U35" s="78"/>
      <c r="V35" s="90"/>
      <c r="W35" s="90"/>
      <c r="X35" s="20" t="str">
        <f>IFERROR(VLOOKUP($W$29,'Hourly Rates'!$A$28:$F$50,6,FALSE)*W35*V35,"0")</f>
        <v>0</v>
      </c>
      <c r="Y35" s="90"/>
      <c r="Z35" s="90"/>
      <c r="AA35" s="20" t="str">
        <f>IFERROR(VLOOKUP($Z$29,'Hourly Rates'!$A$28:$F$50,6,FALSE)*Z35*Y35,"0")</f>
        <v>0</v>
      </c>
      <c r="AB35" s="90"/>
      <c r="AC35" s="90"/>
      <c r="AD35" s="20" t="str">
        <f>IFERROR(VLOOKUP($AC$29,'Hourly Rates'!$A$28:$F$50,6,FALSE)*AC35*AB35,"0")</f>
        <v>0</v>
      </c>
      <c r="AE35" s="90"/>
      <c r="AF35" s="90"/>
      <c r="AG35" s="20" t="str">
        <f>IFERROR(VLOOKUP($AF$29,'Hourly Rates'!$A$28:$F$50,6,FALSE)*AF35*AE35,"0")</f>
        <v>0</v>
      </c>
      <c r="AH35" s="90"/>
      <c r="AI35" s="90"/>
      <c r="AJ35" s="20" t="str">
        <f>IFERROR(VLOOKUP($AI$29,'Hourly Rates'!$A$28:$F$50,6,FALSE)*AI35*AH35,"0")</f>
        <v>0</v>
      </c>
      <c r="AK35" s="90"/>
      <c r="AL35" s="90"/>
      <c r="AM35" s="20" t="str">
        <f>IFERROR(VLOOKUP($AL$29,'Hourly Rates'!$A$28:$F$50,6,FALSE)*AL35*AK35,"0")</f>
        <v>0</v>
      </c>
      <c r="AN35" s="90">
        <v>4</v>
      </c>
      <c r="AO35" s="90">
        <v>4</v>
      </c>
      <c r="AP35" s="20" t="str">
        <f>IFERROR(VLOOKUP($AO$29,'Hourly Rates'!$A$28:$F$50,6,FALSE)*AO35*AN35,"0")</f>
        <v>0</v>
      </c>
      <c r="AQ35" s="11">
        <f t="shared" si="19"/>
        <v>0</v>
      </c>
      <c r="AR35" s="11">
        <f t="shared" si="15"/>
        <v>0</v>
      </c>
      <c r="AT35" s="1"/>
      <c r="AU35" s="1"/>
      <c r="AV35" s="1"/>
      <c r="AW35" s="1"/>
      <c r="AX35" s="1"/>
      <c r="AY35" s="1"/>
      <c r="AZ35" s="14"/>
      <c r="BA35" s="15"/>
      <c r="BB35" s="8"/>
      <c r="BC35" s="8"/>
      <c r="BD35" s="8"/>
      <c r="BE35" s="8"/>
      <c r="BF35" s="8"/>
      <c r="BG35" s="14"/>
      <c r="BH35" s="14"/>
      <c r="BI35" s="14"/>
      <c r="BJ35" s="14"/>
      <c r="BK35" s="14"/>
      <c r="BL35" s="14"/>
      <c r="BM35" s="14"/>
      <c r="BN35" s="15"/>
      <c r="BP35" s="7"/>
    </row>
    <row r="36" spans="3:68" x14ac:dyDescent="0.25">
      <c r="C36" s="46" t="s">
        <v>49</v>
      </c>
      <c r="D36" s="89"/>
      <c r="E36" s="89"/>
      <c r="F36" s="89"/>
      <c r="G36" s="89"/>
      <c r="H36" s="89"/>
      <c r="I36" s="5">
        <f t="shared" si="14"/>
        <v>0</v>
      </c>
      <c r="J36" s="5">
        <f>SUM(D36:H36)</f>
        <v>0</v>
      </c>
      <c r="K36" s="6">
        <f>J36*D14</f>
        <v>0</v>
      </c>
      <c r="M36" s="90"/>
      <c r="N36" s="90"/>
      <c r="O36" s="20">
        <f t="shared" si="17"/>
        <v>0</v>
      </c>
      <c r="P36" s="20">
        <f>IFERROR(VLOOKUP($O$29,'Hourly Rates'!$A$5:$F$21,6,FALSE)*O36,"0")+IFERROR(VLOOKUP($P$29,'Hourly Rates'!$A$5:$F$21,6,FALSE)*O36,"0")</f>
        <v>0</v>
      </c>
      <c r="Q36" s="90"/>
      <c r="R36" s="90"/>
      <c r="S36" s="20">
        <f t="shared" si="18"/>
        <v>0</v>
      </c>
      <c r="T36" s="20">
        <f>IFERROR(VLOOKUP($S$29,'Hourly Rates'!$A$5:$F$21,6,FALSE)*S36,"0")+IFERROR(VLOOKUP($T$29,'Hourly Rates'!$A$5:$F$21,6,FALSE)*S36,"0")</f>
        <v>0</v>
      </c>
      <c r="U36" s="78"/>
      <c r="V36" s="90"/>
      <c r="W36" s="90"/>
      <c r="X36" s="20" t="str">
        <f>IFERROR(VLOOKUP($W$29,'Hourly Rates'!$A$28:$F$50,6,FALSE)*W36*V36,"0")</f>
        <v>0</v>
      </c>
      <c r="Y36" s="90"/>
      <c r="Z36" s="90"/>
      <c r="AA36" s="20" t="str">
        <f>IFERROR(VLOOKUP($Z$29,'Hourly Rates'!$A$28:$F$50,6,FALSE)*Z36*Y36,"0")</f>
        <v>0</v>
      </c>
      <c r="AB36" s="90"/>
      <c r="AC36" s="90"/>
      <c r="AD36" s="20" t="str">
        <f>IFERROR(VLOOKUP($AC$29,'Hourly Rates'!$A$28:$F$50,6,FALSE)*AC36*AB36,"0")</f>
        <v>0</v>
      </c>
      <c r="AE36" s="90"/>
      <c r="AF36" s="90"/>
      <c r="AG36" s="20" t="str">
        <f>IFERROR(VLOOKUP($AF$29,'Hourly Rates'!$A$28:$F$50,6,FALSE)*AF36*AE36,"0")</f>
        <v>0</v>
      </c>
      <c r="AH36" s="90"/>
      <c r="AI36" s="90"/>
      <c r="AJ36" s="20" t="str">
        <f>IFERROR(VLOOKUP($AI$29,'Hourly Rates'!$A$28:$F$50,6,FALSE)*AI36*AH36,"0")</f>
        <v>0</v>
      </c>
      <c r="AK36" s="90"/>
      <c r="AL36" s="90"/>
      <c r="AM36" s="20" t="str">
        <f>IFERROR(VLOOKUP($AL$29,'Hourly Rates'!$A$28:$F$50,6,FALSE)*AL36*AK36,"0")</f>
        <v>0</v>
      </c>
      <c r="AN36" s="90">
        <v>4</v>
      </c>
      <c r="AO36" s="90">
        <v>4</v>
      </c>
      <c r="AP36" s="20" t="str">
        <f>IFERROR(VLOOKUP($AO$29,'Hourly Rates'!$A$28:$F$50,6,FALSE)*AO36*AN36,"0")</f>
        <v>0</v>
      </c>
      <c r="AQ36" s="11">
        <f t="shared" si="19"/>
        <v>0</v>
      </c>
      <c r="AR36" s="11">
        <f t="shared" si="15"/>
        <v>0</v>
      </c>
      <c r="AT36" s="1"/>
      <c r="AU36" s="1"/>
      <c r="AV36" s="1"/>
      <c r="AW36" s="1"/>
      <c r="AX36" s="1"/>
      <c r="AY36" s="1"/>
      <c r="AZ36" s="14"/>
      <c r="BA36" s="15"/>
      <c r="BB36" s="8"/>
      <c r="BC36" s="8"/>
      <c r="BD36" s="8"/>
      <c r="BE36" s="8"/>
      <c r="BF36" s="8"/>
      <c r="BG36" s="14"/>
      <c r="BH36" s="14"/>
      <c r="BI36" s="14"/>
      <c r="BJ36" s="14"/>
      <c r="BK36" s="14"/>
      <c r="BL36" s="14"/>
      <c r="BM36" s="14"/>
      <c r="BN36" s="15"/>
      <c r="BP36" s="7"/>
    </row>
    <row r="37" spans="3:68" x14ac:dyDescent="0.25">
      <c r="C37" s="56" t="s">
        <v>67</v>
      </c>
      <c r="D37" s="57"/>
      <c r="E37" s="57"/>
      <c r="F37" s="57"/>
      <c r="G37" s="57"/>
      <c r="H37" s="57"/>
      <c r="I37" s="58">
        <f>SUM(I31:I36)</f>
        <v>0</v>
      </c>
      <c r="J37" s="58">
        <f>SUM(J31:J36)</f>
        <v>0</v>
      </c>
      <c r="K37" s="59">
        <f>SUM(K31:K36)</f>
        <v>0</v>
      </c>
      <c r="M37" s="54">
        <f t="shared" ref="M37:AR37" si="20">SUM(M31:M36)</f>
        <v>0</v>
      </c>
      <c r="N37" s="54"/>
      <c r="O37" s="54">
        <f t="shared" si="20"/>
        <v>0</v>
      </c>
      <c r="P37" s="54">
        <f t="shared" si="20"/>
        <v>0</v>
      </c>
      <c r="Q37" s="54">
        <f t="shared" ref="Q37" si="21">SUM(Q31:Q36)</f>
        <v>0</v>
      </c>
      <c r="R37" s="54"/>
      <c r="S37" s="54">
        <f t="shared" ref="S37:T37" si="22">SUM(S31:S36)</f>
        <v>0</v>
      </c>
      <c r="T37" s="54">
        <f t="shared" si="22"/>
        <v>0</v>
      </c>
      <c r="U37" s="80"/>
      <c r="V37" s="54">
        <f t="shared" ref="V37:AA37" si="23">SUM(V31:V36)</f>
        <v>0</v>
      </c>
      <c r="W37" s="54"/>
      <c r="X37" s="54">
        <f t="shared" si="23"/>
        <v>0</v>
      </c>
      <c r="Y37" s="54">
        <f t="shared" si="23"/>
        <v>0</v>
      </c>
      <c r="Z37" s="54"/>
      <c r="AA37" s="54">
        <f t="shared" si="23"/>
        <v>0</v>
      </c>
      <c r="AB37" s="54">
        <f t="shared" si="20"/>
        <v>0</v>
      </c>
      <c r="AC37" s="54"/>
      <c r="AD37" s="54">
        <f>SUM(AD31:AD36)</f>
        <v>0</v>
      </c>
      <c r="AE37" s="54">
        <f>SUM(AE31:AE36)</f>
        <v>0</v>
      </c>
      <c r="AF37" s="54"/>
      <c r="AG37" s="54">
        <f>SUM(AG31:AG36)</f>
        <v>0</v>
      </c>
      <c r="AH37" s="54">
        <f>SUM(AH31:AH36)</f>
        <v>0</v>
      </c>
      <c r="AI37" s="54"/>
      <c r="AJ37" s="54">
        <f>SUM(AJ31:AJ36)</f>
        <v>0</v>
      </c>
      <c r="AK37" s="54">
        <f>SUM(AK31:AK36)</f>
        <v>0</v>
      </c>
      <c r="AL37" s="54"/>
      <c r="AM37" s="54">
        <f>SUM(AM31:AM36)</f>
        <v>0</v>
      </c>
      <c r="AN37" s="54">
        <f>SUM(AN31:AN36)</f>
        <v>20</v>
      </c>
      <c r="AO37" s="54"/>
      <c r="AP37" s="54">
        <f>SUM(AP31:AP36)</f>
        <v>0</v>
      </c>
      <c r="AQ37" s="54">
        <f t="shared" si="20"/>
        <v>0</v>
      </c>
      <c r="AR37" s="55">
        <f t="shared" si="20"/>
        <v>0</v>
      </c>
      <c r="AT37" s="1"/>
      <c r="AU37" s="1"/>
      <c r="AV37" s="1"/>
      <c r="AW37" s="1"/>
      <c r="AX37" s="1"/>
      <c r="AY37" s="1"/>
      <c r="AZ37" s="14"/>
      <c r="BA37" s="15"/>
      <c r="BB37" s="8"/>
      <c r="BC37" s="8"/>
      <c r="BD37" s="8"/>
      <c r="BE37" s="8"/>
      <c r="BF37" s="8"/>
      <c r="BG37" s="14"/>
      <c r="BH37" s="14"/>
      <c r="BI37" s="14"/>
      <c r="BJ37" s="14"/>
      <c r="BK37" s="14"/>
      <c r="BL37" s="14"/>
      <c r="BM37" s="14"/>
      <c r="BN37" s="15"/>
      <c r="BP37" s="7"/>
    </row>
    <row r="38" spans="3:68" x14ac:dyDescent="0.25">
      <c r="C38" s="44"/>
      <c r="D38" s="1"/>
      <c r="E38" s="1"/>
      <c r="F38" s="1"/>
      <c r="G38" s="1"/>
      <c r="H38" s="1"/>
      <c r="I38" s="1"/>
      <c r="J38" s="14"/>
      <c r="K38" s="15"/>
      <c r="M38" s="12"/>
      <c r="N38" s="12"/>
      <c r="O38" s="12"/>
      <c r="P38" s="12"/>
      <c r="Q38" s="12"/>
      <c r="R38" s="12"/>
      <c r="S38" s="12"/>
      <c r="T38" s="12"/>
      <c r="U38" s="75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3"/>
      <c r="AT38" s="1"/>
      <c r="AU38" s="1"/>
      <c r="AV38" s="1"/>
      <c r="AW38" s="1"/>
      <c r="AX38" s="1"/>
      <c r="AY38" s="1"/>
      <c r="AZ38" s="14"/>
      <c r="BA38" s="15"/>
      <c r="BB38" s="8"/>
      <c r="BC38" s="8"/>
      <c r="BD38" s="8"/>
      <c r="BE38" s="8"/>
      <c r="BF38" s="8"/>
      <c r="BG38" s="14"/>
      <c r="BH38" s="14"/>
      <c r="BI38" s="14"/>
      <c r="BJ38" s="14"/>
      <c r="BK38" s="14"/>
      <c r="BL38" s="14"/>
      <c r="BM38" s="14"/>
      <c r="BN38" s="15"/>
      <c r="BP38" s="7"/>
    </row>
    <row r="39" spans="3:68" ht="1.5" customHeight="1" x14ac:dyDescent="0.25">
      <c r="C39" s="44"/>
      <c r="D39" s="1"/>
      <c r="E39" s="1"/>
      <c r="F39" s="1"/>
      <c r="G39" s="1"/>
      <c r="H39" s="1"/>
      <c r="I39" s="1"/>
      <c r="J39" s="14"/>
      <c r="K39" s="15"/>
      <c r="M39" s="12"/>
      <c r="N39" s="12"/>
      <c r="O39" s="12"/>
      <c r="P39" s="12"/>
      <c r="Q39" s="12"/>
      <c r="R39" s="12"/>
      <c r="S39" s="12"/>
      <c r="T39" s="12"/>
      <c r="U39" s="75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3"/>
      <c r="AT39" s="1"/>
      <c r="AU39" s="1"/>
      <c r="AV39" s="1"/>
      <c r="AW39" s="1"/>
      <c r="AX39" s="1"/>
      <c r="AY39" s="1"/>
      <c r="AZ39" s="14"/>
      <c r="BA39" s="15"/>
      <c r="BB39" s="8"/>
      <c r="BC39" s="8"/>
      <c r="BD39" s="8"/>
      <c r="BE39" s="8"/>
      <c r="BF39" s="8"/>
      <c r="BG39" s="14"/>
      <c r="BH39" s="14"/>
      <c r="BI39" s="14"/>
      <c r="BJ39" s="14"/>
      <c r="BK39" s="14"/>
      <c r="BL39" s="14"/>
      <c r="BM39" s="14"/>
      <c r="BN39" s="15"/>
      <c r="BP39" s="7"/>
    </row>
    <row r="40" spans="3:68" hidden="1" x14ac:dyDescent="0.25">
      <c r="C40" s="44"/>
      <c r="D40" s="1"/>
      <c r="E40" s="1"/>
      <c r="F40" s="1"/>
      <c r="G40" s="1"/>
      <c r="H40" s="1"/>
      <c r="I40" s="1"/>
      <c r="J40" s="14"/>
      <c r="K40" s="15"/>
      <c r="M40" s="12"/>
      <c r="N40" s="12"/>
      <c r="O40" s="12"/>
      <c r="P40" s="12"/>
      <c r="Q40" s="12"/>
      <c r="R40" s="12"/>
      <c r="S40" s="12"/>
      <c r="T40" s="12"/>
      <c r="U40" s="75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3"/>
      <c r="AT40" s="1"/>
      <c r="AU40" s="1"/>
      <c r="AV40" s="1"/>
      <c r="AW40" s="1"/>
      <c r="AX40" s="1"/>
      <c r="AY40" s="1"/>
      <c r="AZ40" s="14"/>
      <c r="BA40" s="15"/>
      <c r="BB40" s="8"/>
      <c r="BC40" s="8"/>
      <c r="BD40" s="8"/>
      <c r="BE40" s="8"/>
      <c r="BF40" s="8"/>
      <c r="BG40" s="14"/>
      <c r="BH40" s="14"/>
      <c r="BI40" s="14"/>
      <c r="BJ40" s="14"/>
      <c r="BK40" s="14"/>
      <c r="BL40" s="14"/>
      <c r="BM40" s="14"/>
      <c r="BN40" s="15"/>
      <c r="BP40" s="7"/>
    </row>
    <row r="41" spans="3:68" ht="15.75" x14ac:dyDescent="0.25">
      <c r="C41" s="65" t="s">
        <v>130</v>
      </c>
      <c r="D41" s="1"/>
      <c r="M41" s="12"/>
      <c r="N41" s="12"/>
      <c r="O41" s="12"/>
      <c r="P41" s="12"/>
      <c r="Q41" s="12"/>
      <c r="R41" s="12"/>
      <c r="S41" s="12"/>
      <c r="T41" s="12"/>
      <c r="U41" s="75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3"/>
      <c r="AX41" s="1"/>
      <c r="AY41" s="1"/>
      <c r="AZ41" s="14"/>
      <c r="BA41" s="15"/>
      <c r="BB41" s="8"/>
      <c r="BC41" s="8"/>
      <c r="BD41" s="8"/>
      <c r="BE41" s="8"/>
      <c r="BF41" s="8"/>
      <c r="BG41" s="14"/>
      <c r="BH41" s="14"/>
      <c r="BI41" s="14"/>
      <c r="BJ41" s="14"/>
      <c r="BK41" s="14"/>
      <c r="BL41" s="14"/>
      <c r="BM41" s="14"/>
      <c r="BN41" s="15"/>
      <c r="BP41" s="7"/>
    </row>
    <row r="42" spans="3:68" ht="51.75" x14ac:dyDescent="0.25">
      <c r="C42" s="3" t="s">
        <v>38</v>
      </c>
      <c r="D42" s="3" t="s">
        <v>39</v>
      </c>
      <c r="E42" s="3" t="s">
        <v>40</v>
      </c>
      <c r="F42" s="3" t="s">
        <v>41</v>
      </c>
      <c r="G42" s="3" t="s">
        <v>42</v>
      </c>
      <c r="H42" s="3" t="s">
        <v>43</v>
      </c>
      <c r="I42" s="31" t="s">
        <v>64</v>
      </c>
      <c r="J42" s="3" t="s">
        <v>44</v>
      </c>
      <c r="K42" s="4" t="s">
        <v>45</v>
      </c>
      <c r="M42" s="9" t="s">
        <v>53</v>
      </c>
      <c r="N42" s="9" t="s">
        <v>55</v>
      </c>
      <c r="O42" s="9" t="s">
        <v>57</v>
      </c>
      <c r="P42" s="9" t="s">
        <v>56</v>
      </c>
      <c r="Q42" s="9" t="s">
        <v>53</v>
      </c>
      <c r="R42" s="9" t="s">
        <v>55</v>
      </c>
      <c r="S42" s="9" t="s">
        <v>57</v>
      </c>
      <c r="T42" s="9" t="s">
        <v>56</v>
      </c>
      <c r="U42" s="77"/>
      <c r="V42" s="25" t="s">
        <v>54</v>
      </c>
      <c r="W42" s="25" t="s">
        <v>55</v>
      </c>
      <c r="X42" s="25" t="s">
        <v>85</v>
      </c>
      <c r="Y42" s="25" t="s">
        <v>54</v>
      </c>
      <c r="Z42" s="25" t="s">
        <v>55</v>
      </c>
      <c r="AA42" s="25" t="s">
        <v>85</v>
      </c>
      <c r="AB42" s="9" t="s">
        <v>54</v>
      </c>
      <c r="AC42" s="9" t="s">
        <v>55</v>
      </c>
      <c r="AD42" s="25" t="s">
        <v>85</v>
      </c>
      <c r="AE42" s="9" t="s">
        <v>54</v>
      </c>
      <c r="AF42" s="9" t="s">
        <v>55</v>
      </c>
      <c r="AG42" s="25" t="s">
        <v>85</v>
      </c>
      <c r="AH42" s="9" t="s">
        <v>54</v>
      </c>
      <c r="AI42" s="9" t="s">
        <v>55</v>
      </c>
      <c r="AJ42" s="25" t="s">
        <v>85</v>
      </c>
      <c r="AK42" s="9" t="s">
        <v>54</v>
      </c>
      <c r="AL42" s="9" t="s">
        <v>55</v>
      </c>
      <c r="AM42" s="25" t="s">
        <v>85</v>
      </c>
      <c r="AN42" s="9" t="s">
        <v>54</v>
      </c>
      <c r="AO42" s="9" t="s">
        <v>55</v>
      </c>
      <c r="AP42" s="25" t="s">
        <v>85</v>
      </c>
      <c r="AQ42" s="25" t="s">
        <v>86</v>
      </c>
      <c r="AR42" s="22" t="s">
        <v>119</v>
      </c>
      <c r="AX42" s="1"/>
      <c r="AY42" s="1"/>
      <c r="AZ42" s="14"/>
      <c r="BA42" s="15"/>
      <c r="BB42" s="8"/>
      <c r="BC42" s="8"/>
      <c r="BD42" s="8"/>
      <c r="BE42" s="8"/>
      <c r="BF42" s="8"/>
      <c r="BG42" s="14"/>
      <c r="BH42" s="14"/>
      <c r="BI42" s="14"/>
      <c r="BJ42" s="14"/>
      <c r="BK42" s="14"/>
      <c r="BL42" s="14"/>
      <c r="BM42" s="14"/>
      <c r="BN42" s="15"/>
      <c r="BP42" s="7"/>
    </row>
    <row r="43" spans="3:68" x14ac:dyDescent="0.25">
      <c r="C43" s="46" t="s">
        <v>46</v>
      </c>
      <c r="D43" s="5">
        <f t="shared" ref="D43:K48" si="24">D19+D31</f>
        <v>0</v>
      </c>
      <c r="E43" s="5">
        <f t="shared" si="24"/>
        <v>0</v>
      </c>
      <c r="F43" s="5">
        <f t="shared" si="24"/>
        <v>0</v>
      </c>
      <c r="G43" s="5">
        <f t="shared" si="24"/>
        <v>0</v>
      </c>
      <c r="H43" s="5">
        <f t="shared" si="24"/>
        <v>0</v>
      </c>
      <c r="I43" s="5">
        <f t="shared" si="24"/>
        <v>0</v>
      </c>
      <c r="J43" s="5">
        <f t="shared" si="24"/>
        <v>0</v>
      </c>
      <c r="K43" s="6">
        <f t="shared" si="24"/>
        <v>0</v>
      </c>
      <c r="M43" s="46">
        <f t="shared" ref="M43:AR43" si="25">M19+M31</f>
        <v>0</v>
      </c>
      <c r="N43" s="46"/>
      <c r="O43" s="46">
        <f t="shared" si="25"/>
        <v>0</v>
      </c>
      <c r="P43" s="11">
        <f t="shared" si="25"/>
        <v>0</v>
      </c>
      <c r="Q43" s="11">
        <f>Q19+Q31</f>
        <v>0</v>
      </c>
      <c r="R43" s="11"/>
      <c r="S43" s="11">
        <f>S19+S31</f>
        <v>0</v>
      </c>
      <c r="T43" s="11">
        <f>T19+T31</f>
        <v>0</v>
      </c>
      <c r="U43" s="81"/>
      <c r="V43" s="11">
        <f t="shared" si="25"/>
        <v>0</v>
      </c>
      <c r="W43" s="11"/>
      <c r="X43" s="11">
        <f t="shared" si="25"/>
        <v>0</v>
      </c>
      <c r="Y43" s="11">
        <f t="shared" si="25"/>
        <v>0</v>
      </c>
      <c r="Z43" s="11"/>
      <c r="AA43" s="11">
        <f t="shared" si="25"/>
        <v>0</v>
      </c>
      <c r="AB43" s="11">
        <f t="shared" si="25"/>
        <v>0</v>
      </c>
      <c r="AC43" s="11"/>
      <c r="AD43" s="11">
        <f t="shared" si="25"/>
        <v>0</v>
      </c>
      <c r="AE43" s="11">
        <f>AE19+AE31</f>
        <v>0</v>
      </c>
      <c r="AF43" s="11"/>
      <c r="AG43" s="11">
        <f>AG19+AG31</f>
        <v>0</v>
      </c>
      <c r="AH43" s="11">
        <f>AH19+AH31</f>
        <v>0</v>
      </c>
      <c r="AI43" s="11"/>
      <c r="AJ43" s="11">
        <f>AJ19+AJ31</f>
        <v>0</v>
      </c>
      <c r="AK43" s="11">
        <f>AK19+AK31</f>
        <v>0</v>
      </c>
      <c r="AL43" s="11"/>
      <c r="AM43" s="11">
        <f>AM19+AM31</f>
        <v>0</v>
      </c>
      <c r="AN43" s="11">
        <f>AN19+AN31</f>
        <v>0</v>
      </c>
      <c r="AO43" s="11"/>
      <c r="AP43" s="11">
        <f>AP19+AP31</f>
        <v>0</v>
      </c>
      <c r="AQ43" s="11">
        <f t="shared" si="25"/>
        <v>0</v>
      </c>
      <c r="AR43" s="11">
        <f t="shared" si="25"/>
        <v>0</v>
      </c>
      <c r="AX43" s="1"/>
      <c r="AY43" s="1"/>
      <c r="AZ43" s="14"/>
      <c r="BA43" s="15"/>
      <c r="BB43" s="8"/>
      <c r="BC43" s="8"/>
      <c r="BD43" s="8"/>
      <c r="BE43" s="8"/>
      <c r="BF43" s="8"/>
      <c r="BG43" s="14"/>
      <c r="BH43" s="14"/>
      <c r="BI43" s="14"/>
      <c r="BJ43" s="14"/>
      <c r="BK43" s="14"/>
      <c r="BL43" s="14"/>
      <c r="BM43" s="14"/>
      <c r="BN43" s="15"/>
      <c r="BP43" s="7"/>
    </row>
    <row r="44" spans="3:68" x14ac:dyDescent="0.25">
      <c r="C44" s="46" t="s">
        <v>47</v>
      </c>
      <c r="D44" s="5">
        <f t="shared" si="24"/>
        <v>0</v>
      </c>
      <c r="E44" s="5">
        <f t="shared" si="24"/>
        <v>0</v>
      </c>
      <c r="F44" s="5">
        <f t="shared" si="24"/>
        <v>0</v>
      </c>
      <c r="G44" s="5">
        <f t="shared" si="24"/>
        <v>0</v>
      </c>
      <c r="H44" s="5">
        <f t="shared" si="24"/>
        <v>0</v>
      </c>
      <c r="I44" s="5">
        <f t="shared" si="24"/>
        <v>0</v>
      </c>
      <c r="J44" s="5">
        <f t="shared" si="24"/>
        <v>0</v>
      </c>
      <c r="K44" s="6">
        <f t="shared" si="24"/>
        <v>0</v>
      </c>
      <c r="M44" s="46">
        <f t="shared" ref="M44:AR44" si="26">M20+M32</f>
        <v>0</v>
      </c>
      <c r="N44" s="46"/>
      <c r="O44" s="46">
        <f t="shared" si="26"/>
        <v>0</v>
      </c>
      <c r="P44" s="11">
        <f t="shared" si="26"/>
        <v>0</v>
      </c>
      <c r="Q44" s="11">
        <f t="shared" si="26"/>
        <v>0</v>
      </c>
      <c r="R44" s="11"/>
      <c r="S44" s="11">
        <f t="shared" ref="S44:T48" si="27">S20+S32</f>
        <v>0</v>
      </c>
      <c r="T44" s="11">
        <f t="shared" si="27"/>
        <v>0</v>
      </c>
      <c r="U44" s="81"/>
      <c r="V44" s="11">
        <f t="shared" si="26"/>
        <v>0</v>
      </c>
      <c r="W44" s="11"/>
      <c r="X44" s="11">
        <f t="shared" si="26"/>
        <v>0</v>
      </c>
      <c r="Y44" s="11">
        <f t="shared" si="26"/>
        <v>0</v>
      </c>
      <c r="Z44" s="11"/>
      <c r="AA44" s="11">
        <f t="shared" si="26"/>
        <v>0</v>
      </c>
      <c r="AB44" s="11">
        <f t="shared" si="26"/>
        <v>0</v>
      </c>
      <c r="AC44" s="11"/>
      <c r="AD44" s="11">
        <f t="shared" si="26"/>
        <v>0</v>
      </c>
      <c r="AE44" s="11">
        <f t="shared" si="26"/>
        <v>0</v>
      </c>
      <c r="AF44" s="11"/>
      <c r="AG44" s="11">
        <f t="shared" ref="AG44:AH48" si="28">AG20+AG32</f>
        <v>0</v>
      </c>
      <c r="AH44" s="11">
        <f t="shared" si="28"/>
        <v>0</v>
      </c>
      <c r="AI44" s="11"/>
      <c r="AJ44" s="11">
        <f t="shared" ref="AJ44:AK48" si="29">AJ20+AJ32</f>
        <v>0</v>
      </c>
      <c r="AK44" s="11">
        <f t="shared" si="29"/>
        <v>0</v>
      </c>
      <c r="AL44" s="11"/>
      <c r="AM44" s="11">
        <f t="shared" ref="AM44:AN48" si="30">AM20+AM32</f>
        <v>0</v>
      </c>
      <c r="AN44" s="11">
        <f t="shared" si="30"/>
        <v>4</v>
      </c>
      <c r="AO44" s="11"/>
      <c r="AP44" s="11">
        <f t="shared" ref="AP44:AP48" si="31">AP20+AP32</f>
        <v>0</v>
      </c>
      <c r="AQ44" s="11">
        <f t="shared" si="26"/>
        <v>0</v>
      </c>
      <c r="AR44" s="11">
        <f t="shared" si="26"/>
        <v>0</v>
      </c>
      <c r="AX44" s="1"/>
      <c r="AY44" s="1"/>
      <c r="AZ44" s="14"/>
      <c r="BA44" s="15"/>
      <c r="BB44" s="8"/>
      <c r="BC44" s="8"/>
      <c r="BD44" s="8"/>
      <c r="BE44" s="8"/>
      <c r="BF44" s="8"/>
      <c r="BG44" s="14"/>
      <c r="BH44" s="14"/>
      <c r="BI44" s="14"/>
      <c r="BJ44" s="14"/>
      <c r="BK44" s="14"/>
      <c r="BL44" s="14"/>
      <c r="BM44" s="14"/>
      <c r="BN44" s="15"/>
      <c r="BP44" s="7"/>
    </row>
    <row r="45" spans="3:68" x14ac:dyDescent="0.25">
      <c r="C45" s="46" t="s">
        <v>0</v>
      </c>
      <c r="D45" s="5">
        <f t="shared" si="24"/>
        <v>0</v>
      </c>
      <c r="E45" s="5">
        <f t="shared" si="24"/>
        <v>0</v>
      </c>
      <c r="F45" s="5">
        <f t="shared" si="24"/>
        <v>0</v>
      </c>
      <c r="G45" s="5">
        <f t="shared" si="24"/>
        <v>0</v>
      </c>
      <c r="H45" s="5">
        <f t="shared" si="24"/>
        <v>0</v>
      </c>
      <c r="I45" s="5">
        <f t="shared" si="24"/>
        <v>0</v>
      </c>
      <c r="J45" s="5">
        <f t="shared" si="24"/>
        <v>0</v>
      </c>
      <c r="K45" s="6">
        <f t="shared" si="24"/>
        <v>0</v>
      </c>
      <c r="M45" s="46">
        <f t="shared" ref="M45:AR45" si="32">M21+M33</f>
        <v>0</v>
      </c>
      <c r="N45" s="46"/>
      <c r="O45" s="46">
        <f t="shared" si="32"/>
        <v>0</v>
      </c>
      <c r="P45" s="11">
        <f t="shared" si="32"/>
        <v>0</v>
      </c>
      <c r="Q45" s="11">
        <f t="shared" si="32"/>
        <v>0</v>
      </c>
      <c r="R45" s="11"/>
      <c r="S45" s="11">
        <f t="shared" si="27"/>
        <v>0</v>
      </c>
      <c r="T45" s="11">
        <f t="shared" si="27"/>
        <v>0</v>
      </c>
      <c r="U45" s="81"/>
      <c r="V45" s="11">
        <f t="shared" si="32"/>
        <v>0</v>
      </c>
      <c r="W45" s="11"/>
      <c r="X45" s="11">
        <f t="shared" si="32"/>
        <v>0</v>
      </c>
      <c r="Y45" s="11">
        <f t="shared" si="32"/>
        <v>0</v>
      </c>
      <c r="Z45" s="11"/>
      <c r="AA45" s="11">
        <f t="shared" si="32"/>
        <v>0</v>
      </c>
      <c r="AB45" s="11">
        <f t="shared" si="32"/>
        <v>0</v>
      </c>
      <c r="AC45" s="11"/>
      <c r="AD45" s="11">
        <f t="shared" si="32"/>
        <v>0</v>
      </c>
      <c r="AE45" s="11">
        <f t="shared" si="32"/>
        <v>0</v>
      </c>
      <c r="AF45" s="11"/>
      <c r="AG45" s="11">
        <f t="shared" si="28"/>
        <v>0</v>
      </c>
      <c r="AH45" s="11">
        <f t="shared" si="28"/>
        <v>0</v>
      </c>
      <c r="AI45" s="11"/>
      <c r="AJ45" s="11">
        <f t="shared" si="29"/>
        <v>0</v>
      </c>
      <c r="AK45" s="11">
        <f t="shared" si="29"/>
        <v>0</v>
      </c>
      <c r="AL45" s="11"/>
      <c r="AM45" s="11">
        <f t="shared" si="30"/>
        <v>0</v>
      </c>
      <c r="AN45" s="11">
        <f t="shared" si="30"/>
        <v>4</v>
      </c>
      <c r="AO45" s="11"/>
      <c r="AP45" s="11">
        <f t="shared" si="31"/>
        <v>0</v>
      </c>
      <c r="AQ45" s="11">
        <f t="shared" si="32"/>
        <v>0</v>
      </c>
      <c r="AR45" s="11">
        <f t="shared" si="32"/>
        <v>0</v>
      </c>
      <c r="AX45" s="1"/>
      <c r="AY45" s="1"/>
      <c r="AZ45" s="14"/>
      <c r="BA45" s="15"/>
      <c r="BB45" s="8"/>
      <c r="BC45" s="8"/>
      <c r="BD45" s="8"/>
      <c r="BE45" s="8"/>
      <c r="BF45" s="8"/>
      <c r="BG45" s="14"/>
      <c r="BH45" s="14"/>
      <c r="BI45" s="14"/>
      <c r="BJ45" s="14"/>
      <c r="BK45" s="14"/>
      <c r="BL45" s="14"/>
      <c r="BM45" s="14"/>
      <c r="BN45" s="15"/>
      <c r="BP45" s="7"/>
    </row>
    <row r="46" spans="3:68" x14ac:dyDescent="0.25">
      <c r="C46" s="46" t="s">
        <v>48</v>
      </c>
      <c r="D46" s="5">
        <f t="shared" si="24"/>
        <v>0</v>
      </c>
      <c r="E46" s="5">
        <f t="shared" si="24"/>
        <v>0</v>
      </c>
      <c r="F46" s="5">
        <f t="shared" si="24"/>
        <v>0</v>
      </c>
      <c r="G46" s="5">
        <f t="shared" si="24"/>
        <v>0</v>
      </c>
      <c r="H46" s="5">
        <f t="shared" si="24"/>
        <v>0</v>
      </c>
      <c r="I46" s="5">
        <f t="shared" si="24"/>
        <v>0</v>
      </c>
      <c r="J46" s="5">
        <f t="shared" si="24"/>
        <v>0</v>
      </c>
      <c r="K46" s="6">
        <f t="shared" si="24"/>
        <v>0</v>
      </c>
      <c r="M46" s="46">
        <f t="shared" ref="M46:AR46" si="33">M22+M34</f>
        <v>0</v>
      </c>
      <c r="N46" s="46"/>
      <c r="O46" s="46">
        <f t="shared" si="33"/>
        <v>0</v>
      </c>
      <c r="P46" s="11">
        <f t="shared" si="33"/>
        <v>0</v>
      </c>
      <c r="Q46" s="11">
        <f t="shared" si="33"/>
        <v>0</v>
      </c>
      <c r="R46" s="11"/>
      <c r="S46" s="11">
        <f t="shared" si="27"/>
        <v>0</v>
      </c>
      <c r="T46" s="11">
        <f t="shared" si="27"/>
        <v>0</v>
      </c>
      <c r="U46" s="81"/>
      <c r="V46" s="11">
        <f t="shared" si="33"/>
        <v>0</v>
      </c>
      <c r="W46" s="11"/>
      <c r="X46" s="11">
        <f t="shared" si="33"/>
        <v>0</v>
      </c>
      <c r="Y46" s="11">
        <f t="shared" si="33"/>
        <v>0</v>
      </c>
      <c r="Z46" s="11"/>
      <c r="AA46" s="11">
        <f t="shared" si="33"/>
        <v>0</v>
      </c>
      <c r="AB46" s="11">
        <f t="shared" si="33"/>
        <v>0</v>
      </c>
      <c r="AC46" s="11"/>
      <c r="AD46" s="11">
        <f t="shared" si="33"/>
        <v>0</v>
      </c>
      <c r="AE46" s="11">
        <f t="shared" si="33"/>
        <v>0</v>
      </c>
      <c r="AF46" s="11"/>
      <c r="AG46" s="11">
        <f t="shared" si="28"/>
        <v>0</v>
      </c>
      <c r="AH46" s="11">
        <f t="shared" si="28"/>
        <v>0</v>
      </c>
      <c r="AI46" s="11"/>
      <c r="AJ46" s="11">
        <f t="shared" si="29"/>
        <v>0</v>
      </c>
      <c r="AK46" s="11">
        <f t="shared" si="29"/>
        <v>0</v>
      </c>
      <c r="AL46" s="11"/>
      <c r="AM46" s="11">
        <f t="shared" si="30"/>
        <v>0</v>
      </c>
      <c r="AN46" s="11">
        <f t="shared" si="30"/>
        <v>4</v>
      </c>
      <c r="AO46" s="11"/>
      <c r="AP46" s="11">
        <f t="shared" si="31"/>
        <v>0</v>
      </c>
      <c r="AQ46" s="11">
        <f t="shared" si="33"/>
        <v>0</v>
      </c>
      <c r="AR46" s="11">
        <f t="shared" si="33"/>
        <v>0</v>
      </c>
      <c r="AT46" s="1"/>
      <c r="AU46" s="1"/>
      <c r="AV46" s="1"/>
      <c r="AW46" s="1"/>
      <c r="AX46" s="1"/>
      <c r="AY46" s="1"/>
      <c r="AZ46" s="14"/>
      <c r="BA46" s="15"/>
      <c r="BB46" s="8"/>
      <c r="BC46" s="8"/>
      <c r="BD46" s="8"/>
      <c r="BE46" s="8"/>
      <c r="BF46" s="8"/>
      <c r="BG46" s="14"/>
      <c r="BH46" s="14"/>
      <c r="BI46" s="14"/>
      <c r="BJ46" s="14"/>
      <c r="BK46" s="14"/>
      <c r="BL46" s="14"/>
      <c r="BM46" s="14"/>
      <c r="BN46" s="15"/>
      <c r="BP46" s="7"/>
    </row>
    <row r="47" spans="3:68" x14ac:dyDescent="0.25">
      <c r="C47" s="46" t="s">
        <v>1</v>
      </c>
      <c r="D47" s="5">
        <f t="shared" si="24"/>
        <v>0</v>
      </c>
      <c r="E47" s="5">
        <f t="shared" si="24"/>
        <v>0</v>
      </c>
      <c r="F47" s="5">
        <f t="shared" si="24"/>
        <v>0</v>
      </c>
      <c r="G47" s="5">
        <f t="shared" si="24"/>
        <v>0</v>
      </c>
      <c r="H47" s="5">
        <f t="shared" si="24"/>
        <v>0</v>
      </c>
      <c r="I47" s="5">
        <f t="shared" si="24"/>
        <v>0</v>
      </c>
      <c r="J47" s="5">
        <f t="shared" si="24"/>
        <v>0</v>
      </c>
      <c r="K47" s="6">
        <f t="shared" si="24"/>
        <v>0</v>
      </c>
      <c r="M47" s="46">
        <f t="shared" ref="M47:AR47" si="34">M23+M35</f>
        <v>0</v>
      </c>
      <c r="N47" s="46"/>
      <c r="O47" s="46">
        <f t="shared" si="34"/>
        <v>0</v>
      </c>
      <c r="P47" s="11">
        <f t="shared" si="34"/>
        <v>0</v>
      </c>
      <c r="Q47" s="11">
        <f t="shared" si="34"/>
        <v>0</v>
      </c>
      <c r="R47" s="11"/>
      <c r="S47" s="11">
        <f t="shared" si="27"/>
        <v>0</v>
      </c>
      <c r="T47" s="11">
        <f t="shared" si="27"/>
        <v>0</v>
      </c>
      <c r="U47" s="81"/>
      <c r="V47" s="11">
        <f t="shared" si="34"/>
        <v>0</v>
      </c>
      <c r="W47" s="11"/>
      <c r="X47" s="11">
        <f t="shared" si="34"/>
        <v>0</v>
      </c>
      <c r="Y47" s="11">
        <f t="shared" si="34"/>
        <v>0</v>
      </c>
      <c r="Z47" s="11"/>
      <c r="AA47" s="11">
        <f t="shared" si="34"/>
        <v>0</v>
      </c>
      <c r="AB47" s="11">
        <f t="shared" si="34"/>
        <v>0</v>
      </c>
      <c r="AC47" s="11"/>
      <c r="AD47" s="11">
        <f t="shared" si="34"/>
        <v>0</v>
      </c>
      <c r="AE47" s="11">
        <f t="shared" si="34"/>
        <v>0</v>
      </c>
      <c r="AF47" s="11"/>
      <c r="AG47" s="11">
        <f t="shared" si="28"/>
        <v>0</v>
      </c>
      <c r="AH47" s="11">
        <f t="shared" si="28"/>
        <v>0</v>
      </c>
      <c r="AI47" s="11"/>
      <c r="AJ47" s="11">
        <f t="shared" si="29"/>
        <v>0</v>
      </c>
      <c r="AK47" s="11">
        <f t="shared" si="29"/>
        <v>0</v>
      </c>
      <c r="AL47" s="11"/>
      <c r="AM47" s="11">
        <f t="shared" si="30"/>
        <v>0</v>
      </c>
      <c r="AN47" s="11">
        <f t="shared" si="30"/>
        <v>4</v>
      </c>
      <c r="AO47" s="11"/>
      <c r="AP47" s="11">
        <f t="shared" si="31"/>
        <v>0</v>
      </c>
      <c r="AQ47" s="11">
        <f t="shared" si="34"/>
        <v>0</v>
      </c>
      <c r="AR47" s="11">
        <f t="shared" si="34"/>
        <v>0</v>
      </c>
      <c r="AT47" s="1"/>
      <c r="AU47" s="1"/>
      <c r="AV47" s="1"/>
      <c r="AW47" s="1"/>
      <c r="AX47" s="1"/>
      <c r="AY47" s="1"/>
      <c r="AZ47" s="14"/>
      <c r="BA47" s="15"/>
      <c r="BB47" s="8"/>
      <c r="BC47" s="8"/>
      <c r="BD47" s="8"/>
      <c r="BE47" s="8"/>
      <c r="BF47" s="8"/>
      <c r="BG47" s="14"/>
      <c r="BH47" s="14"/>
      <c r="BI47" s="14"/>
      <c r="BJ47" s="14"/>
      <c r="BK47" s="14"/>
      <c r="BL47" s="14"/>
      <c r="BM47" s="14"/>
      <c r="BN47" s="15"/>
      <c r="BP47" s="7"/>
    </row>
    <row r="48" spans="3:68" x14ac:dyDescent="0.25">
      <c r="C48" s="46" t="s">
        <v>49</v>
      </c>
      <c r="D48" s="5">
        <f t="shared" si="24"/>
        <v>0</v>
      </c>
      <c r="E48" s="5">
        <f t="shared" si="24"/>
        <v>0</v>
      </c>
      <c r="F48" s="5">
        <f t="shared" si="24"/>
        <v>0</v>
      </c>
      <c r="G48" s="5">
        <f t="shared" si="24"/>
        <v>0</v>
      </c>
      <c r="H48" s="5">
        <f t="shared" si="24"/>
        <v>0</v>
      </c>
      <c r="I48" s="5">
        <f t="shared" si="24"/>
        <v>0</v>
      </c>
      <c r="J48" s="5">
        <f t="shared" si="24"/>
        <v>0</v>
      </c>
      <c r="K48" s="6">
        <f t="shared" si="24"/>
        <v>0</v>
      </c>
      <c r="M48" s="46">
        <f t="shared" ref="M48:AR48" si="35">M24+M36</f>
        <v>0</v>
      </c>
      <c r="N48" s="46"/>
      <c r="O48" s="46">
        <f t="shared" si="35"/>
        <v>0</v>
      </c>
      <c r="P48" s="11">
        <f t="shared" si="35"/>
        <v>0</v>
      </c>
      <c r="Q48" s="11">
        <f t="shared" si="35"/>
        <v>0</v>
      </c>
      <c r="R48" s="11"/>
      <c r="S48" s="11">
        <f t="shared" si="27"/>
        <v>0</v>
      </c>
      <c r="T48" s="11">
        <f t="shared" si="27"/>
        <v>0</v>
      </c>
      <c r="U48" s="81"/>
      <c r="V48" s="11">
        <f t="shared" si="35"/>
        <v>0</v>
      </c>
      <c r="W48" s="11"/>
      <c r="X48" s="11">
        <f t="shared" si="35"/>
        <v>0</v>
      </c>
      <c r="Y48" s="11">
        <f t="shared" si="35"/>
        <v>0</v>
      </c>
      <c r="Z48" s="11"/>
      <c r="AA48" s="11">
        <f t="shared" si="35"/>
        <v>0</v>
      </c>
      <c r="AB48" s="11">
        <f t="shared" si="35"/>
        <v>0</v>
      </c>
      <c r="AC48" s="11"/>
      <c r="AD48" s="11">
        <f t="shared" si="35"/>
        <v>0</v>
      </c>
      <c r="AE48" s="11">
        <f t="shared" si="35"/>
        <v>0</v>
      </c>
      <c r="AF48" s="11"/>
      <c r="AG48" s="11">
        <f t="shared" si="28"/>
        <v>0</v>
      </c>
      <c r="AH48" s="11">
        <f t="shared" si="28"/>
        <v>0</v>
      </c>
      <c r="AI48" s="11"/>
      <c r="AJ48" s="11">
        <f t="shared" si="29"/>
        <v>0</v>
      </c>
      <c r="AK48" s="11">
        <f t="shared" si="29"/>
        <v>0</v>
      </c>
      <c r="AL48" s="11"/>
      <c r="AM48" s="11">
        <f t="shared" si="30"/>
        <v>0</v>
      </c>
      <c r="AN48" s="11">
        <f t="shared" si="30"/>
        <v>4</v>
      </c>
      <c r="AO48" s="11"/>
      <c r="AP48" s="11">
        <f t="shared" si="31"/>
        <v>0</v>
      </c>
      <c r="AQ48" s="11">
        <f t="shared" si="35"/>
        <v>0</v>
      </c>
      <c r="AR48" s="11">
        <f t="shared" si="35"/>
        <v>0</v>
      </c>
      <c r="AT48" s="1"/>
      <c r="AU48" s="1"/>
      <c r="AV48" s="1"/>
      <c r="AW48" s="1"/>
      <c r="AX48" s="1"/>
      <c r="AY48" s="1"/>
      <c r="AZ48" s="14"/>
      <c r="BA48" s="15"/>
      <c r="BB48" s="8"/>
      <c r="BC48" s="8"/>
      <c r="BD48" s="8"/>
      <c r="BE48" s="8"/>
      <c r="BF48" s="8"/>
      <c r="BG48" s="14"/>
      <c r="BH48" s="14"/>
      <c r="BI48" s="14"/>
      <c r="BJ48" s="14"/>
      <c r="BK48" s="14"/>
      <c r="BL48" s="14"/>
      <c r="BM48" s="14"/>
      <c r="BN48" s="15"/>
      <c r="BP48" s="7"/>
    </row>
    <row r="49" spans="3:69" x14ac:dyDescent="0.25">
      <c r="C49" s="56" t="s">
        <v>67</v>
      </c>
      <c r="D49" s="57"/>
      <c r="E49" s="57"/>
      <c r="F49" s="57"/>
      <c r="G49" s="57"/>
      <c r="H49" s="57"/>
      <c r="I49" s="58">
        <f>SUM(I43:I48)</f>
        <v>0</v>
      </c>
      <c r="J49" s="58">
        <f>SUM(J43:J48)</f>
        <v>0</v>
      </c>
      <c r="K49" s="59">
        <f>SUM(K43:K48)</f>
        <v>0</v>
      </c>
      <c r="M49" s="54">
        <f t="shared" ref="M49:AR49" si="36">SUM(M43:M48)</f>
        <v>0</v>
      </c>
      <c r="N49" s="54"/>
      <c r="O49" s="54">
        <f t="shared" si="36"/>
        <v>0</v>
      </c>
      <c r="P49" s="54">
        <f t="shared" si="36"/>
        <v>0</v>
      </c>
      <c r="Q49" s="54">
        <f>SUM(Q43:Q48)</f>
        <v>0</v>
      </c>
      <c r="R49" s="54"/>
      <c r="S49" s="54">
        <f>SUM(S43:S48)</f>
        <v>0</v>
      </c>
      <c r="T49" s="54">
        <f>SUM(T43:T48)</f>
        <v>0</v>
      </c>
      <c r="U49" s="80"/>
      <c r="V49" s="54">
        <f t="shared" ref="V49:AA49" si="37">SUM(V43:V48)</f>
        <v>0</v>
      </c>
      <c r="W49" s="54"/>
      <c r="X49" s="54">
        <f t="shared" si="37"/>
        <v>0</v>
      </c>
      <c r="Y49" s="54">
        <f t="shared" si="37"/>
        <v>0</v>
      </c>
      <c r="Z49" s="54"/>
      <c r="AA49" s="54">
        <f t="shared" si="37"/>
        <v>0</v>
      </c>
      <c r="AB49" s="54">
        <f t="shared" si="36"/>
        <v>0</v>
      </c>
      <c r="AC49" s="54"/>
      <c r="AD49" s="54">
        <f>SUM(AD43:AD48)</f>
        <v>0</v>
      </c>
      <c r="AE49" s="54">
        <f>SUM(AE43:AE48)</f>
        <v>0</v>
      </c>
      <c r="AF49" s="54"/>
      <c r="AG49" s="54">
        <f>SUM(AG43:AG48)</f>
        <v>0</v>
      </c>
      <c r="AH49" s="54">
        <f>SUM(AH43:AH48)</f>
        <v>0</v>
      </c>
      <c r="AI49" s="54"/>
      <c r="AJ49" s="54">
        <f>SUM(AJ43:AJ48)</f>
        <v>0</v>
      </c>
      <c r="AK49" s="54">
        <f>SUM(AK43:AK48)</f>
        <v>0</v>
      </c>
      <c r="AL49" s="54"/>
      <c r="AM49" s="54">
        <f>SUM(AM43:AM48)</f>
        <v>0</v>
      </c>
      <c r="AN49" s="54">
        <f>SUM(AN43:AN48)</f>
        <v>20</v>
      </c>
      <c r="AO49" s="54"/>
      <c r="AP49" s="54">
        <f>SUM(AP43:AP48)</f>
        <v>0</v>
      </c>
      <c r="AQ49" s="54">
        <f t="shared" si="36"/>
        <v>0</v>
      </c>
      <c r="AR49" s="55">
        <f t="shared" si="36"/>
        <v>0</v>
      </c>
      <c r="AT49" s="1"/>
      <c r="AU49" s="1"/>
      <c r="AV49" s="1"/>
      <c r="AW49" s="1"/>
      <c r="AX49" s="1"/>
      <c r="AY49" s="1"/>
      <c r="AZ49" s="14"/>
      <c r="BA49" s="15"/>
      <c r="BB49" s="8"/>
      <c r="BC49" s="8"/>
      <c r="BD49" s="8"/>
      <c r="BE49" s="8"/>
      <c r="BF49" s="8"/>
      <c r="BG49" s="14"/>
      <c r="BH49" s="14"/>
      <c r="BI49" s="14"/>
      <c r="BJ49" s="14"/>
      <c r="BK49" s="14"/>
      <c r="BL49" s="14"/>
      <c r="BM49" s="14"/>
      <c r="BN49" s="15"/>
      <c r="BP49" s="7"/>
    </row>
    <row r="50" spans="3:69" x14ac:dyDescent="0.25">
      <c r="C50" s="44"/>
      <c r="D50" s="1"/>
      <c r="E50" s="1"/>
      <c r="F50" s="1"/>
      <c r="G50" s="1"/>
      <c r="H50" s="1"/>
      <c r="I50" s="1"/>
      <c r="J50" s="1"/>
      <c r="K50" s="14"/>
      <c r="L50" s="15"/>
      <c r="N50" s="12"/>
      <c r="O50" s="12"/>
      <c r="P50" s="12"/>
      <c r="Q50" s="12"/>
      <c r="R50" s="12"/>
      <c r="S50" s="12"/>
      <c r="T50" s="12"/>
      <c r="U50" s="75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3"/>
      <c r="AU50" s="1"/>
      <c r="AV50" s="1"/>
      <c r="AW50" s="1"/>
      <c r="AX50" s="1"/>
      <c r="AY50" s="1"/>
      <c r="AZ50" s="1"/>
      <c r="BA50" s="14"/>
      <c r="BB50" s="15"/>
      <c r="BC50" s="8"/>
      <c r="BD50" s="8"/>
      <c r="BE50" s="8"/>
      <c r="BF50" s="8"/>
      <c r="BG50" s="8"/>
      <c r="BH50" s="14"/>
      <c r="BI50" s="14"/>
      <c r="BJ50" s="14"/>
      <c r="BK50" s="14"/>
      <c r="BL50" s="14"/>
      <c r="BM50" s="14"/>
      <c r="BN50" s="14"/>
      <c r="BO50" s="15"/>
      <c r="BQ50" s="7"/>
    </row>
    <row r="51" spans="3:69" x14ac:dyDescent="0.25">
      <c r="C51" s="44"/>
      <c r="D51" s="1"/>
      <c r="E51" s="1"/>
      <c r="F51" s="1"/>
      <c r="G51" s="1"/>
      <c r="H51" s="1"/>
      <c r="I51" s="1"/>
      <c r="J51" s="1"/>
      <c r="K51" s="14"/>
      <c r="L51" s="15"/>
      <c r="N51" s="12"/>
      <c r="O51" s="12"/>
      <c r="P51" s="12"/>
      <c r="Q51" s="12"/>
      <c r="R51" s="12"/>
      <c r="S51" s="12"/>
      <c r="T51" s="12"/>
      <c r="U51" s="75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3"/>
      <c r="AU51" s="1"/>
      <c r="AV51" s="1"/>
      <c r="AW51" s="1"/>
      <c r="AX51" s="1"/>
      <c r="AY51" s="1"/>
      <c r="AZ51" s="1"/>
      <c r="BA51" s="14"/>
      <c r="BB51" s="15"/>
      <c r="BC51" s="8"/>
      <c r="BD51" s="8"/>
      <c r="BE51" s="8"/>
      <c r="BF51" s="8"/>
      <c r="BG51" s="8"/>
      <c r="BH51" s="14"/>
      <c r="BI51" s="14"/>
      <c r="BJ51" s="14"/>
      <c r="BK51" s="14"/>
      <c r="BL51" s="14"/>
      <c r="BM51" s="14"/>
      <c r="BN51" s="14"/>
      <c r="BO51" s="15"/>
      <c r="BQ51" s="7"/>
    </row>
    <row r="52" spans="3:69" x14ac:dyDescent="0.25">
      <c r="C52" s="95" t="s">
        <v>131</v>
      </c>
      <c r="D52" s="95"/>
      <c r="E52" s="95"/>
      <c r="F52" s="95"/>
    </row>
    <row r="53" spans="3:69" ht="6" customHeight="1" x14ac:dyDescent="0.25"/>
    <row r="54" spans="3:69" x14ac:dyDescent="0.25">
      <c r="C54" s="61" t="s">
        <v>127</v>
      </c>
    </row>
    <row r="55" spans="3:69" x14ac:dyDescent="0.25">
      <c r="C55" s="62" t="s">
        <v>121</v>
      </c>
      <c r="D55" s="57" t="s">
        <v>122</v>
      </c>
      <c r="E55" s="57" t="s">
        <v>120</v>
      </c>
      <c r="F55" s="57" t="s">
        <v>126</v>
      </c>
    </row>
    <row r="56" spans="3:69" x14ac:dyDescent="0.25">
      <c r="C56" s="63" t="s">
        <v>184</v>
      </c>
      <c r="D56" s="10">
        <f>IFERROR(VLOOKUP($O$17,'Hourly Rates'!$A$5:$F$21,6,FALSE),"0")+IFERROR(VLOOKUP($P$17,'Hourly Rates'!$A$5:$F$21,6,FALSE),"0")</f>
        <v>0</v>
      </c>
      <c r="E56" s="91"/>
      <c r="F56" s="10" t="str">
        <f>IFERROR((D56/E56),"0")</f>
        <v>0</v>
      </c>
    </row>
    <row r="57" spans="3:69" x14ac:dyDescent="0.25">
      <c r="C57" s="63" t="s">
        <v>185</v>
      </c>
      <c r="D57" s="10">
        <f>IFERROR(VLOOKUP($S$17,'Hourly Rates'!$A$5:$F$21,6,FALSE),"0")+IFERROR(VLOOKUP($T$17,'Hourly Rates'!$A$5:$F$21,6,FALSE),"0")</f>
        <v>0</v>
      </c>
      <c r="E57" s="91"/>
      <c r="F57" s="10" t="str">
        <f t="shared" ref="F57:F63" si="38">IFERROR((D57/E57),"0")</f>
        <v>0</v>
      </c>
    </row>
    <row r="58" spans="3:69" x14ac:dyDescent="0.25">
      <c r="C58" s="63" t="s">
        <v>123</v>
      </c>
      <c r="D58" s="10" t="str">
        <f>IFERROR(VLOOKUP($W$17,'Hourly Rates'!$A$28:$F$50,6,FALSE),"0")</f>
        <v>0</v>
      </c>
      <c r="E58" s="91"/>
      <c r="F58" s="10" t="str">
        <f t="shared" si="38"/>
        <v>0</v>
      </c>
    </row>
    <row r="59" spans="3:69" x14ac:dyDescent="0.25">
      <c r="C59" s="63" t="s">
        <v>124</v>
      </c>
      <c r="D59" s="10" t="str">
        <f>IFERROR(VLOOKUP($Z$17,'Hourly Rates'!$A$28:$F$50,6,FALSE),"0")</f>
        <v>0</v>
      </c>
      <c r="E59" s="91"/>
      <c r="F59" s="10" t="str">
        <f t="shared" si="38"/>
        <v>0</v>
      </c>
    </row>
    <row r="60" spans="3:69" x14ac:dyDescent="0.25">
      <c r="C60" s="63" t="s">
        <v>125</v>
      </c>
      <c r="D60" s="10" t="str">
        <f>IFERROR(VLOOKUP($AC$17,'Hourly Rates'!$A$28:$F$50,6,FALSE),"0")</f>
        <v>0</v>
      </c>
      <c r="E60" s="91"/>
      <c r="F60" s="10" t="str">
        <f t="shared" si="38"/>
        <v>0</v>
      </c>
    </row>
    <row r="61" spans="3:69" x14ac:dyDescent="0.25">
      <c r="C61" s="63" t="s">
        <v>175</v>
      </c>
      <c r="D61" s="10" t="str">
        <f>IFERROR(VLOOKUP(AF$17,'Hourly Rates'!$A$28:$F$50,6,FALSE),"0")</f>
        <v>0</v>
      </c>
      <c r="E61" s="91"/>
      <c r="F61" s="10" t="str">
        <f t="shared" si="38"/>
        <v>0</v>
      </c>
    </row>
    <row r="62" spans="3:69" x14ac:dyDescent="0.25">
      <c r="C62" s="63" t="s">
        <v>176</v>
      </c>
      <c r="D62" s="10" t="str">
        <f>IFERROR(VLOOKUP($AI$17,'Hourly Rates'!$A$28:$F$50,6,FALSE),"0")</f>
        <v>0</v>
      </c>
      <c r="E62" s="91"/>
      <c r="F62" s="10" t="str">
        <f t="shared" si="38"/>
        <v>0</v>
      </c>
    </row>
    <row r="63" spans="3:69" x14ac:dyDescent="0.25">
      <c r="C63" s="63" t="s">
        <v>177</v>
      </c>
      <c r="D63" s="10" t="str">
        <f>IFERROR(VLOOKUP($AL$17,'Hourly Rates'!$A$28:$F$50,6,FALSE),"0")</f>
        <v>0</v>
      </c>
      <c r="E63" s="91"/>
      <c r="F63" s="10" t="str">
        <f t="shared" si="38"/>
        <v>0</v>
      </c>
    </row>
    <row r="64" spans="3:69" x14ac:dyDescent="0.25">
      <c r="C64" s="63" t="s">
        <v>179</v>
      </c>
      <c r="D64" s="10" t="str">
        <f>IFERROR(VLOOKUP($AO$17,'Hourly Rates'!$A$28:$F$50,6,FALSE),"0")</f>
        <v>0</v>
      </c>
      <c r="E64" s="91"/>
      <c r="F64" s="10" t="str">
        <f t="shared" ref="F64" si="39">IFERROR((D64/E64),"0")</f>
        <v>0</v>
      </c>
    </row>
    <row r="66" spans="3:6" x14ac:dyDescent="0.25">
      <c r="C66" s="62" t="s">
        <v>160</v>
      </c>
      <c r="D66" s="10" t="str">
        <f>IFERROR(AQ25/I25,"0")</f>
        <v>0</v>
      </c>
    </row>
    <row r="67" spans="3:6" x14ac:dyDescent="0.25">
      <c r="C67" s="62" t="s">
        <v>161</v>
      </c>
      <c r="D67" s="64">
        <f>D12-D66</f>
        <v>0</v>
      </c>
    </row>
    <row r="70" spans="3:6" x14ac:dyDescent="0.25">
      <c r="C70" s="95" t="s">
        <v>154</v>
      </c>
      <c r="D70" s="95"/>
      <c r="E70" s="95"/>
      <c r="F70" s="95"/>
    </row>
    <row r="72" spans="3:6" x14ac:dyDescent="0.25">
      <c r="C72" s="61" t="s">
        <v>127</v>
      </c>
    </row>
    <row r="73" spans="3:6" x14ac:dyDescent="0.25">
      <c r="C73" s="62" t="s">
        <v>121</v>
      </c>
      <c r="D73" s="57" t="s">
        <v>122</v>
      </c>
      <c r="E73" s="57" t="s">
        <v>120</v>
      </c>
      <c r="F73" s="57" t="s">
        <v>155</v>
      </c>
    </row>
    <row r="74" spans="3:6" x14ac:dyDescent="0.25">
      <c r="C74" s="63" t="s">
        <v>186</v>
      </c>
      <c r="D74" s="10">
        <f>IFERROR(VLOOKUP($O$29,'Hourly Rates'!$A$5:$F$21,6,FALSE),"0")+IFERROR(VLOOKUP($P$29,'Hourly Rates'!$A$5:$F$21,6,FALSE),"0")</f>
        <v>0</v>
      </c>
      <c r="E74" s="91"/>
      <c r="F74" s="10" t="str">
        <f>IFERROR((D74/E74),"0")</f>
        <v>0</v>
      </c>
    </row>
    <row r="75" spans="3:6" x14ac:dyDescent="0.25">
      <c r="C75" s="63" t="s">
        <v>187</v>
      </c>
      <c r="D75" s="10">
        <f>IFERROR(VLOOKUP($S$29,'Hourly Rates'!$A$5:$F$21,6,FALSE),"0")+IFERROR(VLOOKUP($T$29,'Hourly Rates'!$A$5:$F$21,6,FALSE),"0")</f>
        <v>0</v>
      </c>
      <c r="E75" s="91"/>
      <c r="F75" s="10" t="str">
        <f t="shared" ref="F75:F82" si="40">IFERROR((D75/E75),"0")</f>
        <v>0</v>
      </c>
    </row>
    <row r="76" spans="3:6" x14ac:dyDescent="0.25">
      <c r="C76" s="63" t="s">
        <v>123</v>
      </c>
      <c r="D76" s="10" t="str">
        <f>IFERROR(VLOOKUP($W$29,'Hourly Rates'!$A$28:$F$50,6,FALSE),"0")</f>
        <v>0</v>
      </c>
      <c r="E76" s="91"/>
      <c r="F76" s="10" t="str">
        <f t="shared" si="40"/>
        <v>0</v>
      </c>
    </row>
    <row r="77" spans="3:6" x14ac:dyDescent="0.25">
      <c r="C77" s="63" t="s">
        <v>124</v>
      </c>
      <c r="D77" s="10" t="str">
        <f>IFERROR(VLOOKUP($Z$29,'Hourly Rates'!$A$28:$F$50,6,FALSE),"0")</f>
        <v>0</v>
      </c>
      <c r="E77" s="91"/>
      <c r="F77" s="10" t="str">
        <f t="shared" si="40"/>
        <v>0</v>
      </c>
    </row>
    <row r="78" spans="3:6" x14ac:dyDescent="0.25">
      <c r="C78" s="63" t="s">
        <v>125</v>
      </c>
      <c r="D78" s="10" t="str">
        <f>IFERROR(VLOOKUP($AC$29,'Hourly Rates'!$A$28:$F$50,6,FALSE),"0")</f>
        <v>0</v>
      </c>
      <c r="E78" s="91"/>
      <c r="F78" s="10" t="str">
        <f t="shared" si="40"/>
        <v>0</v>
      </c>
    </row>
    <row r="79" spans="3:6" x14ac:dyDescent="0.25">
      <c r="C79" s="63" t="s">
        <v>175</v>
      </c>
      <c r="D79" s="10" t="str">
        <f>IFERROR(VLOOKUP(AF$29,'Hourly Rates'!$A$28:$F$50,6,FALSE),"0")</f>
        <v>0</v>
      </c>
      <c r="E79" s="91"/>
      <c r="F79" s="10" t="str">
        <f t="shared" si="40"/>
        <v>0</v>
      </c>
    </row>
    <row r="80" spans="3:6" x14ac:dyDescent="0.25">
      <c r="C80" s="63" t="s">
        <v>176</v>
      </c>
      <c r="D80" s="10" t="str">
        <f>IFERROR(VLOOKUP($AI$29,'Hourly Rates'!$A$28:$F$50,6,FALSE),"0")</f>
        <v>0</v>
      </c>
      <c r="E80" s="91"/>
      <c r="F80" s="10" t="str">
        <f t="shared" si="40"/>
        <v>0</v>
      </c>
    </row>
    <row r="81" spans="3:6" x14ac:dyDescent="0.25">
      <c r="C81" s="63" t="s">
        <v>177</v>
      </c>
      <c r="D81" s="10" t="str">
        <f>IFERROR(VLOOKUP($AL$29,'Hourly Rates'!$A$28:$F$50,6,FALSE),"0")</f>
        <v>0</v>
      </c>
      <c r="E81" s="91"/>
      <c r="F81" s="10" t="str">
        <f t="shared" si="40"/>
        <v>0</v>
      </c>
    </row>
    <row r="82" spans="3:6" x14ac:dyDescent="0.25">
      <c r="C82" s="63" t="s">
        <v>179</v>
      </c>
      <c r="D82" s="10" t="str">
        <f>IFERROR(VLOOKUP($AO$29,'Hourly Rates'!$A$28:$F$50,6,FALSE),"0")</f>
        <v>0</v>
      </c>
      <c r="E82" s="91"/>
      <c r="F82" s="10" t="str">
        <f t="shared" si="40"/>
        <v>0</v>
      </c>
    </row>
    <row r="84" spans="3:6" x14ac:dyDescent="0.25">
      <c r="C84" s="62" t="s">
        <v>160</v>
      </c>
      <c r="D84" s="10" t="str">
        <f>IFERROR(AQ37/I37,"0")</f>
        <v>0</v>
      </c>
    </row>
    <row r="85" spans="3:6" x14ac:dyDescent="0.25">
      <c r="C85" s="62" t="s">
        <v>156</v>
      </c>
      <c r="D85" s="64">
        <f>D14-D84</f>
        <v>0</v>
      </c>
    </row>
    <row r="88" spans="3:6" x14ac:dyDescent="0.25">
      <c r="C88" s="95" t="s">
        <v>157</v>
      </c>
      <c r="D88" s="95"/>
      <c r="E88" s="95"/>
      <c r="F88" s="95"/>
    </row>
    <row r="89" spans="3:6" x14ac:dyDescent="0.25">
      <c r="C89" s="66"/>
      <c r="D89" s="66"/>
      <c r="E89" s="66"/>
      <c r="F89" s="66"/>
    </row>
    <row r="90" spans="3:6" x14ac:dyDescent="0.25">
      <c r="C90" s="61" t="s">
        <v>127</v>
      </c>
    </row>
    <row r="91" spans="3:6" x14ac:dyDescent="0.25">
      <c r="C91" s="62" t="s">
        <v>121</v>
      </c>
      <c r="D91" s="57" t="s">
        <v>122</v>
      </c>
      <c r="E91" s="57" t="s">
        <v>120</v>
      </c>
      <c r="F91" s="57" t="s">
        <v>155</v>
      </c>
    </row>
    <row r="92" spans="3:6" x14ac:dyDescent="0.25">
      <c r="C92" s="63" t="s">
        <v>158</v>
      </c>
      <c r="D92" s="10" t="str">
        <f>IFERROR(Overheads!D21/'Weekly Occupancy v Cost'!I49,"0")</f>
        <v>0</v>
      </c>
      <c r="E92" s="91"/>
      <c r="F92" s="10" t="str">
        <f>IFERROR((D92/E92),"0")</f>
        <v>0</v>
      </c>
    </row>
    <row r="94" spans="3:6" x14ac:dyDescent="0.25">
      <c r="C94" s="62" t="s">
        <v>159</v>
      </c>
      <c r="D94" s="10" t="str">
        <f>F92</f>
        <v>0</v>
      </c>
    </row>
  </sheetData>
  <sheetProtection algorithmName="SHA-512" hashValue="xg2QbqWSBxNyJmwnhIHgf1wwWdw8sj1irAjTHVJUHGQDtWrv04FEhChu/SkOs2Z6tHkM1AwuiqsWZSwGG6ZbHg==" saltValue="WihEBpAbnyXomfy6CHtVBw==" spinCount="100000" sheet="1" objects="1" scenarios="1"/>
  <mergeCells count="7">
    <mergeCell ref="C88:F88"/>
    <mergeCell ref="Q29:R29"/>
    <mergeCell ref="Q17:R17"/>
    <mergeCell ref="M17:N17"/>
    <mergeCell ref="M29:N29"/>
    <mergeCell ref="C52:F52"/>
    <mergeCell ref="C70:F70"/>
  </mergeCells>
  <conditionalFormatting sqref="AR25:AR26 AS50:AS51 AR38:AR41">
    <cfRule type="cellIs" dxfId="7" priority="10" operator="lessThan">
      <formula>0</formula>
    </cfRule>
  </conditionalFormatting>
  <conditionalFormatting sqref="AR19:AR24">
    <cfRule type="cellIs" dxfId="6" priority="9" operator="lessThan">
      <formula>0</formula>
    </cfRule>
  </conditionalFormatting>
  <conditionalFormatting sqref="AR37">
    <cfRule type="cellIs" dxfId="5" priority="8" operator="lessThan">
      <formula>0</formula>
    </cfRule>
  </conditionalFormatting>
  <conditionalFormatting sqref="AR31:AR36">
    <cfRule type="cellIs" dxfId="4" priority="7" operator="lessThan">
      <formula>0</formula>
    </cfRule>
  </conditionalFormatting>
  <conditionalFormatting sqref="AR49">
    <cfRule type="cellIs" dxfId="3" priority="6" operator="lessThan">
      <formula>0</formula>
    </cfRule>
  </conditionalFormatting>
  <conditionalFormatting sqref="AR43:AR48">
    <cfRule type="cellIs" dxfId="2" priority="5" operator="lessThan">
      <formula>0</formula>
    </cfRule>
  </conditionalFormatting>
  <conditionalFormatting sqref="D67">
    <cfRule type="cellIs" dxfId="1" priority="2" operator="lessThan">
      <formula>0</formula>
    </cfRule>
  </conditionalFormatting>
  <conditionalFormatting sqref="D85">
    <cfRule type="cellIs" dxfId="0" priority="1" operator="lessThan">
      <formula>0</formula>
    </cfRule>
  </conditionalFormatting>
  <dataValidations count="3">
    <dataValidation type="list" allowBlank="1" showInputMessage="1" showErrorMessage="1" sqref="W17 Z17 W29 Z29 AC17 AC29 AF17 AO17 AI17 AL17 AF29 AI29 AL29 AO29">
      <formula1>nonteaching</formula1>
    </dataValidation>
    <dataValidation type="list" allowBlank="1" showInputMessage="1" showErrorMessage="1" sqref="P17 T17:U17 P29 T29:U29">
      <formula1>TLR</formula1>
    </dataValidation>
    <dataValidation type="list" allowBlank="1" showInputMessage="1" showErrorMessage="1" sqref="O17 S17 O29 S29">
      <formula1>teacherscales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zoomScale="90" zoomScaleNormal="90" workbookViewId="0">
      <selection activeCell="E13" sqref="E13"/>
    </sheetView>
  </sheetViews>
  <sheetFormatPr defaultRowHeight="15" x14ac:dyDescent="0.25"/>
  <cols>
    <col min="2" max="2" width="18.5703125" bestFit="1" customWidth="1"/>
    <col min="3" max="3" width="10.5703125" bestFit="1" customWidth="1"/>
  </cols>
  <sheetData>
    <row r="1" spans="2:6" ht="15.75" x14ac:dyDescent="0.25">
      <c r="B1" t="s">
        <v>133</v>
      </c>
      <c r="C1" s="92">
        <v>38</v>
      </c>
      <c r="D1" s="70" t="s">
        <v>138</v>
      </c>
      <c r="F1" s="74" t="s">
        <v>174</v>
      </c>
    </row>
    <row r="3" spans="2:6" x14ac:dyDescent="0.25">
      <c r="B3" s="67" t="s">
        <v>134</v>
      </c>
      <c r="C3" s="67" t="s">
        <v>135</v>
      </c>
      <c r="D3" s="67" t="s">
        <v>136</v>
      </c>
    </row>
    <row r="4" spans="2:6" ht="15.75" x14ac:dyDescent="0.25">
      <c r="B4" s="68" t="s">
        <v>137</v>
      </c>
      <c r="C4" s="93">
        <v>8000</v>
      </c>
      <c r="D4" s="69">
        <f>C4/$C$1</f>
        <v>210.52631578947367</v>
      </c>
      <c r="E4" s="70" t="s">
        <v>138</v>
      </c>
    </row>
    <row r="5" spans="2:6" x14ac:dyDescent="0.25">
      <c r="B5" s="68" t="s">
        <v>139</v>
      </c>
      <c r="C5" s="93"/>
      <c r="D5" s="69">
        <f t="shared" ref="D5:D20" si="0">C5/$C$1</f>
        <v>0</v>
      </c>
    </row>
    <row r="6" spans="2:6" x14ac:dyDescent="0.25">
      <c r="B6" s="68" t="s">
        <v>140</v>
      </c>
      <c r="C6" s="93"/>
      <c r="D6" s="69">
        <f t="shared" si="0"/>
        <v>0</v>
      </c>
    </row>
    <row r="7" spans="2:6" x14ac:dyDescent="0.25">
      <c r="B7" s="68" t="s">
        <v>141</v>
      </c>
      <c r="C7" s="93"/>
      <c r="D7" s="69">
        <f t="shared" si="0"/>
        <v>0</v>
      </c>
    </row>
    <row r="8" spans="2:6" x14ac:dyDescent="0.25">
      <c r="B8" s="68" t="s">
        <v>142</v>
      </c>
      <c r="C8" s="93"/>
      <c r="D8" s="69">
        <f t="shared" si="0"/>
        <v>0</v>
      </c>
    </row>
    <row r="9" spans="2:6" x14ac:dyDescent="0.25">
      <c r="B9" s="68" t="s">
        <v>143</v>
      </c>
      <c r="C9" s="93"/>
      <c r="D9" s="69">
        <f t="shared" si="0"/>
        <v>0</v>
      </c>
    </row>
    <row r="10" spans="2:6" x14ac:dyDescent="0.25">
      <c r="B10" s="68" t="s">
        <v>144</v>
      </c>
      <c r="C10" s="93"/>
      <c r="D10" s="69">
        <f t="shared" si="0"/>
        <v>0</v>
      </c>
    </row>
    <row r="11" spans="2:6" x14ac:dyDescent="0.25">
      <c r="B11" s="68" t="s">
        <v>145</v>
      </c>
      <c r="C11" s="93"/>
      <c r="D11" s="69">
        <f t="shared" si="0"/>
        <v>0</v>
      </c>
    </row>
    <row r="12" spans="2:6" x14ac:dyDescent="0.25">
      <c r="B12" s="68" t="s">
        <v>146</v>
      </c>
      <c r="C12" s="93"/>
      <c r="D12" s="69">
        <f t="shared" si="0"/>
        <v>0</v>
      </c>
    </row>
    <row r="13" spans="2:6" x14ac:dyDescent="0.25">
      <c r="B13" s="68" t="s">
        <v>147</v>
      </c>
      <c r="C13" s="93"/>
      <c r="D13" s="69">
        <f t="shared" si="0"/>
        <v>0</v>
      </c>
    </row>
    <row r="14" spans="2:6" x14ac:dyDescent="0.25">
      <c r="B14" s="68" t="s">
        <v>148</v>
      </c>
      <c r="C14" s="93"/>
      <c r="D14" s="69">
        <f t="shared" si="0"/>
        <v>0</v>
      </c>
    </row>
    <row r="15" spans="2:6" x14ac:dyDescent="0.25">
      <c r="B15" s="68" t="s">
        <v>149</v>
      </c>
      <c r="C15" s="93"/>
      <c r="D15" s="69">
        <f t="shared" si="0"/>
        <v>0</v>
      </c>
    </row>
    <row r="16" spans="2:6" x14ac:dyDescent="0.25">
      <c r="B16" s="68" t="s">
        <v>150</v>
      </c>
      <c r="C16" s="93"/>
      <c r="D16" s="69">
        <f t="shared" si="0"/>
        <v>0</v>
      </c>
    </row>
    <row r="17" spans="2:4" x14ac:dyDescent="0.25">
      <c r="B17" s="68" t="s">
        <v>151</v>
      </c>
      <c r="C17" s="93"/>
      <c r="D17" s="69">
        <f t="shared" si="0"/>
        <v>0</v>
      </c>
    </row>
    <row r="18" spans="2:4" x14ac:dyDescent="0.25">
      <c r="B18" s="68" t="s">
        <v>152</v>
      </c>
      <c r="C18" s="93"/>
      <c r="D18" s="69">
        <f t="shared" si="0"/>
        <v>0</v>
      </c>
    </row>
    <row r="19" spans="2:4" x14ac:dyDescent="0.25">
      <c r="B19" s="68" t="s">
        <v>153</v>
      </c>
      <c r="C19" s="93"/>
      <c r="D19" s="69">
        <f t="shared" si="0"/>
        <v>0</v>
      </c>
    </row>
    <row r="20" spans="2:4" x14ac:dyDescent="0.25">
      <c r="B20" s="68" t="s">
        <v>153</v>
      </c>
      <c r="C20" s="93"/>
      <c r="D20" s="69">
        <f t="shared" si="0"/>
        <v>0</v>
      </c>
    </row>
    <row r="21" spans="2:4" x14ac:dyDescent="0.25">
      <c r="B21" s="48" t="s">
        <v>2</v>
      </c>
      <c r="C21" s="71">
        <f>SUM(C4:C20)</f>
        <v>8000</v>
      </c>
      <c r="D21" s="72">
        <f>SUM(D4:D20)</f>
        <v>210.52631578947367</v>
      </c>
    </row>
  </sheetData>
  <sheetProtection algorithmName="SHA-512" hashValue="Hq9LHwQxDVu2E+zSg9XpStE0y/V7SHaYcvcsfdvRFo1t/V2wirT3kW5czU8I8eY4oYO9xtFWtwCzoWLBecqySw==" saltValue="HTKRzjneUrhVYmwbUGnHV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50"/>
  <sheetViews>
    <sheetView showGridLines="0" topLeftCell="A10" zoomScale="90" zoomScaleNormal="90" workbookViewId="0">
      <selection activeCell="C39" sqref="C39"/>
    </sheetView>
  </sheetViews>
  <sheetFormatPr defaultRowHeight="15" x14ac:dyDescent="0.25"/>
  <cols>
    <col min="1" max="1" width="23.7109375" bestFit="1" customWidth="1"/>
    <col min="2" max="2" width="10.5703125" bestFit="1" customWidth="1"/>
    <col min="3" max="3" width="11.7109375" bestFit="1" customWidth="1"/>
    <col min="4" max="4" width="13" customWidth="1"/>
    <col min="5" max="5" width="14.85546875" bestFit="1" customWidth="1"/>
    <col min="6" max="6" width="17.7109375" bestFit="1" customWidth="1"/>
    <col min="7" max="7" width="11.28515625" customWidth="1"/>
  </cols>
  <sheetData>
    <row r="3" spans="1:7" x14ac:dyDescent="0.25">
      <c r="A3" s="84" t="s">
        <v>14</v>
      </c>
    </row>
    <row r="4" spans="1:7" ht="75" x14ac:dyDescent="0.25">
      <c r="A4" s="5"/>
      <c r="B4" s="85" t="s">
        <v>13</v>
      </c>
      <c r="C4" s="85" t="s">
        <v>12</v>
      </c>
      <c r="D4" s="86" t="s">
        <v>171</v>
      </c>
      <c r="E4" s="86" t="s">
        <v>52</v>
      </c>
      <c r="F4" s="86" t="s">
        <v>111</v>
      </c>
    </row>
    <row r="5" spans="1:7" x14ac:dyDescent="0.25">
      <c r="A5" s="2" t="s">
        <v>164</v>
      </c>
      <c r="B5" s="17">
        <v>7773</v>
      </c>
      <c r="C5" s="17">
        <f t="shared" ref="C5:C12" si="0">B5*27.5%</f>
        <v>2137.5750000000003</v>
      </c>
      <c r="D5" s="17">
        <f t="shared" ref="D5:D12" si="1">B5+C5</f>
        <v>9910.5750000000007</v>
      </c>
      <c r="E5" s="18">
        <f t="shared" ref="E5:E12" si="2">D5/1265</f>
        <v>7.8344466403162061</v>
      </c>
      <c r="F5" s="83">
        <f t="shared" ref="F5:F12" si="3">D5/1233</f>
        <v>8.0377737226277386</v>
      </c>
    </row>
    <row r="6" spans="1:7" x14ac:dyDescent="0.25">
      <c r="A6" s="2" t="s">
        <v>165</v>
      </c>
      <c r="B6" s="17">
        <v>9567</v>
      </c>
      <c r="C6" s="17">
        <f t="shared" si="0"/>
        <v>2630.9250000000002</v>
      </c>
      <c r="D6" s="17">
        <f t="shared" si="1"/>
        <v>12197.924999999999</v>
      </c>
      <c r="E6" s="18">
        <f t="shared" si="2"/>
        <v>9.6426284584980237</v>
      </c>
      <c r="F6" s="83">
        <f t="shared" si="3"/>
        <v>9.8928832116788321</v>
      </c>
    </row>
    <row r="7" spans="1:7" x14ac:dyDescent="0.25">
      <c r="A7" s="2" t="s">
        <v>166</v>
      </c>
      <c r="B7" s="17">
        <v>11361</v>
      </c>
      <c r="C7" s="17">
        <f t="shared" si="0"/>
        <v>3124.2750000000001</v>
      </c>
      <c r="D7" s="17">
        <f t="shared" si="1"/>
        <v>14485.275</v>
      </c>
      <c r="E7" s="18">
        <f t="shared" si="2"/>
        <v>11.450810276679842</v>
      </c>
      <c r="F7" s="83">
        <f t="shared" si="3"/>
        <v>11.747992700729927</v>
      </c>
    </row>
    <row r="8" spans="1:7" x14ac:dyDescent="0.25">
      <c r="A8" s="2" t="s">
        <v>172</v>
      </c>
      <c r="B8" s="17">
        <v>13155</v>
      </c>
      <c r="C8" s="17">
        <f t="shared" si="0"/>
        <v>3617.6250000000005</v>
      </c>
      <c r="D8" s="17">
        <f t="shared" ref="D8" si="4">B8+C8</f>
        <v>16772.625</v>
      </c>
      <c r="E8" s="18">
        <f t="shared" si="2"/>
        <v>13.258992094861661</v>
      </c>
      <c r="F8" s="83">
        <f t="shared" si="3"/>
        <v>13.603102189781023</v>
      </c>
    </row>
    <row r="9" spans="1:7" x14ac:dyDescent="0.25">
      <c r="A9" s="2" t="s">
        <v>167</v>
      </c>
      <c r="B9" s="17">
        <v>2691</v>
      </c>
      <c r="C9" s="17">
        <f t="shared" si="0"/>
        <v>740.02500000000009</v>
      </c>
      <c r="D9" s="17">
        <f t="shared" si="1"/>
        <v>3431.0250000000001</v>
      </c>
      <c r="E9" s="18">
        <f t="shared" si="2"/>
        <v>2.7122727272727274</v>
      </c>
      <c r="F9" s="83">
        <f t="shared" si="3"/>
        <v>2.7826642335766425</v>
      </c>
    </row>
    <row r="10" spans="1:7" x14ac:dyDescent="0.25">
      <c r="A10" s="2" t="s">
        <v>168</v>
      </c>
      <c r="B10" s="17">
        <v>4485</v>
      </c>
      <c r="C10" s="17">
        <f t="shared" si="0"/>
        <v>1233.375</v>
      </c>
      <c r="D10" s="17">
        <f t="shared" si="1"/>
        <v>5718.375</v>
      </c>
      <c r="E10" s="18">
        <f t="shared" si="2"/>
        <v>4.5204545454545455</v>
      </c>
      <c r="F10" s="83">
        <f t="shared" si="3"/>
        <v>4.6377737226277373</v>
      </c>
    </row>
    <row r="11" spans="1:7" x14ac:dyDescent="0.25">
      <c r="A11" s="2" t="s">
        <v>169</v>
      </c>
      <c r="B11" s="17">
        <v>6279</v>
      </c>
      <c r="C11" s="17">
        <f t="shared" si="0"/>
        <v>1726.7250000000001</v>
      </c>
      <c r="D11" s="17">
        <f t="shared" si="1"/>
        <v>8005.7250000000004</v>
      </c>
      <c r="E11" s="18">
        <f t="shared" si="2"/>
        <v>6.3286363636363641</v>
      </c>
      <c r="F11" s="83">
        <f t="shared" si="3"/>
        <v>6.4928832116788326</v>
      </c>
    </row>
    <row r="12" spans="1:7" x14ac:dyDescent="0.25">
      <c r="A12" s="2" t="s">
        <v>170</v>
      </c>
      <c r="B12" s="94"/>
      <c r="C12" s="17">
        <f t="shared" si="0"/>
        <v>0</v>
      </c>
      <c r="D12" s="17">
        <f t="shared" si="1"/>
        <v>0</v>
      </c>
      <c r="E12" s="18">
        <f t="shared" si="2"/>
        <v>0</v>
      </c>
      <c r="F12" s="83">
        <f t="shared" si="3"/>
        <v>0</v>
      </c>
      <c r="G12" s="74" t="s">
        <v>207</v>
      </c>
    </row>
    <row r="13" spans="1:7" x14ac:dyDescent="0.25">
      <c r="A13" s="2" t="s">
        <v>3</v>
      </c>
      <c r="B13" s="17">
        <v>22915</v>
      </c>
      <c r="C13" s="17">
        <f>B13*27.5%</f>
        <v>6301.6250000000009</v>
      </c>
      <c r="D13" s="17">
        <f>B13+C13</f>
        <v>29216.625</v>
      </c>
      <c r="E13" s="18">
        <f>D13/1265</f>
        <v>23.096146245059288</v>
      </c>
      <c r="F13" s="83">
        <f>D13/1233</f>
        <v>23.695559610705597</v>
      </c>
    </row>
    <row r="14" spans="1:7" x14ac:dyDescent="0.25">
      <c r="A14" s="2" t="s">
        <v>4</v>
      </c>
      <c r="B14" s="17">
        <v>24726</v>
      </c>
      <c r="C14" s="17">
        <f t="shared" ref="C14:C21" si="5">B14*27.5%</f>
        <v>6799.6500000000005</v>
      </c>
      <c r="D14" s="17">
        <f t="shared" ref="D14:D21" si="6">B14+C14</f>
        <v>31525.65</v>
      </c>
      <c r="E14" s="18">
        <f t="shared" ref="E14:E21" si="7">D14/1265</f>
        <v>24.921462450592887</v>
      </c>
      <c r="F14" s="83">
        <f t="shared" ref="F14:F21" si="8">D14/1233</f>
        <v>25.568248175182482</v>
      </c>
    </row>
    <row r="15" spans="1:7" x14ac:dyDescent="0.25">
      <c r="A15" s="2" t="s">
        <v>5</v>
      </c>
      <c r="B15" s="17">
        <v>26714</v>
      </c>
      <c r="C15" s="17">
        <f t="shared" si="5"/>
        <v>7346.35</v>
      </c>
      <c r="D15" s="17">
        <f t="shared" si="6"/>
        <v>34060.35</v>
      </c>
      <c r="E15" s="18">
        <f t="shared" si="7"/>
        <v>26.925177865612646</v>
      </c>
      <c r="F15" s="83">
        <f t="shared" si="8"/>
        <v>27.623965936739658</v>
      </c>
    </row>
    <row r="16" spans="1:7" x14ac:dyDescent="0.25">
      <c r="A16" s="2" t="s">
        <v>6</v>
      </c>
      <c r="B16" s="17">
        <v>28770</v>
      </c>
      <c r="C16" s="17">
        <f t="shared" si="5"/>
        <v>7911.7500000000009</v>
      </c>
      <c r="D16" s="17">
        <f t="shared" si="6"/>
        <v>36681.75</v>
      </c>
      <c r="E16" s="18">
        <f t="shared" si="7"/>
        <v>28.997430830039526</v>
      </c>
      <c r="F16" s="83">
        <f t="shared" si="8"/>
        <v>29.75</v>
      </c>
    </row>
    <row r="17" spans="1:8" x14ac:dyDescent="0.25">
      <c r="A17" s="2" t="s">
        <v>7</v>
      </c>
      <c r="B17" s="17">
        <v>31036</v>
      </c>
      <c r="C17" s="17">
        <f t="shared" si="5"/>
        <v>8534.9000000000015</v>
      </c>
      <c r="D17" s="17">
        <f t="shared" si="6"/>
        <v>39570.9</v>
      </c>
      <c r="E17" s="18">
        <f t="shared" si="7"/>
        <v>31.281343873517788</v>
      </c>
      <c r="F17" s="83">
        <f t="shared" si="8"/>
        <v>32.093187347931874</v>
      </c>
    </row>
    <row r="18" spans="1:8" x14ac:dyDescent="0.25">
      <c r="A18" s="2" t="s">
        <v>8</v>
      </c>
      <c r="B18" s="17">
        <v>33822</v>
      </c>
      <c r="C18" s="17">
        <f t="shared" si="5"/>
        <v>9301.0500000000011</v>
      </c>
      <c r="D18" s="17">
        <f t="shared" si="6"/>
        <v>43123.05</v>
      </c>
      <c r="E18" s="18">
        <f t="shared" si="7"/>
        <v>34.089367588932809</v>
      </c>
      <c r="F18" s="83">
        <f t="shared" si="8"/>
        <v>34.974087591240881</v>
      </c>
    </row>
    <row r="19" spans="1:8" x14ac:dyDescent="0.25">
      <c r="A19" s="2" t="s">
        <v>9</v>
      </c>
      <c r="B19" s="17">
        <v>35926</v>
      </c>
      <c r="C19" s="17">
        <f t="shared" si="5"/>
        <v>9879.6500000000015</v>
      </c>
      <c r="D19" s="17">
        <f t="shared" si="6"/>
        <v>45805.65</v>
      </c>
      <c r="E19" s="18">
        <f t="shared" si="7"/>
        <v>36.21</v>
      </c>
      <c r="F19" s="83">
        <f t="shared" si="8"/>
        <v>37.14975669099757</v>
      </c>
    </row>
    <row r="20" spans="1:8" x14ac:dyDescent="0.25">
      <c r="A20" s="2" t="s">
        <v>10</v>
      </c>
      <c r="B20" s="17">
        <v>37256</v>
      </c>
      <c r="C20" s="17">
        <f t="shared" si="5"/>
        <v>10245.400000000001</v>
      </c>
      <c r="D20" s="17">
        <f t="shared" si="6"/>
        <v>47501.4</v>
      </c>
      <c r="E20" s="18">
        <f t="shared" si="7"/>
        <v>37.550513833992099</v>
      </c>
      <c r="F20" s="83">
        <f t="shared" si="8"/>
        <v>38.525060827250613</v>
      </c>
    </row>
    <row r="21" spans="1:8" x14ac:dyDescent="0.25">
      <c r="A21" s="2" t="s">
        <v>11</v>
      </c>
      <c r="B21" s="17">
        <v>38632</v>
      </c>
      <c r="C21" s="17">
        <f t="shared" si="5"/>
        <v>10623.800000000001</v>
      </c>
      <c r="D21" s="17">
        <f t="shared" si="6"/>
        <v>49255.8</v>
      </c>
      <c r="E21" s="18">
        <f t="shared" si="7"/>
        <v>38.937391304347827</v>
      </c>
      <c r="F21" s="83">
        <f t="shared" si="8"/>
        <v>39.94793187347932</v>
      </c>
    </row>
    <row r="26" spans="1:8" x14ac:dyDescent="0.25">
      <c r="A26" s="84" t="s">
        <v>15</v>
      </c>
    </row>
    <row r="27" spans="1:8" ht="60" x14ac:dyDescent="0.25">
      <c r="A27" s="5"/>
      <c r="B27" s="86" t="s">
        <v>105</v>
      </c>
      <c r="C27" s="85" t="s">
        <v>37</v>
      </c>
      <c r="D27" s="86" t="s">
        <v>103</v>
      </c>
      <c r="E27" s="85" t="s">
        <v>36</v>
      </c>
      <c r="F27" s="86" t="s">
        <v>110</v>
      </c>
      <c r="G27" s="86" t="s">
        <v>60</v>
      </c>
      <c r="H27" s="86" t="s">
        <v>109</v>
      </c>
    </row>
    <row r="28" spans="1:8" x14ac:dyDescent="0.25">
      <c r="A28" s="2" t="s">
        <v>112</v>
      </c>
      <c r="B28" s="17">
        <v>14238</v>
      </c>
      <c r="C28" s="18">
        <v>0</v>
      </c>
      <c r="D28" s="19">
        <f>(B28+C28)/52.143*43.89</f>
        <v>11984.462343938783</v>
      </c>
      <c r="E28" s="2">
        <v>7.38</v>
      </c>
      <c r="F28" s="83">
        <f>D28/1406</f>
        <v>8.5237996756321355</v>
      </c>
      <c r="G28" s="18">
        <f>(B28+C28)/1929</f>
        <v>7.381026438569207</v>
      </c>
      <c r="H28" s="2"/>
    </row>
    <row r="29" spans="1:8" x14ac:dyDescent="0.25">
      <c r="A29" s="2" t="s">
        <v>16</v>
      </c>
      <c r="B29" s="17">
        <v>16882</v>
      </c>
      <c r="C29" s="19">
        <f>B29*25.3%</f>
        <v>4271.1459999999997</v>
      </c>
      <c r="D29" s="19">
        <f>(B29+C29)/52.143*43.89</f>
        <v>17805.104768425292</v>
      </c>
      <c r="E29" s="18">
        <f>B29/1929</f>
        <v>8.7516848107827894</v>
      </c>
      <c r="F29" s="83">
        <f>D29/1406</f>
        <v>12.66365915250732</v>
      </c>
      <c r="G29" s="18">
        <f t="shared" ref="G29:G50" si="9">(B29+C29)/1929</f>
        <v>10.965861067910835</v>
      </c>
      <c r="H29" s="38">
        <v>0.253</v>
      </c>
    </row>
    <row r="30" spans="1:8" x14ac:dyDescent="0.25">
      <c r="A30" s="2" t="s">
        <v>208</v>
      </c>
      <c r="B30" s="17">
        <v>17007</v>
      </c>
      <c r="C30" s="19">
        <f t="shared" ref="C30:C31" si="10">B30*25.3%</f>
        <v>4302.7709999999997</v>
      </c>
      <c r="D30" s="19">
        <f t="shared" ref="D30:D31" si="11">(B30+C30)/52.143*43.89</f>
        <v>17936.939746274667</v>
      </c>
      <c r="E30" s="18">
        <f t="shared" ref="E30:E31" si="12">B30/1929</f>
        <v>8.8164852255054438</v>
      </c>
      <c r="F30" s="83">
        <f t="shared" ref="F30:F31" si="13">D30/1406</f>
        <v>12.757425139597915</v>
      </c>
      <c r="G30" s="18">
        <f t="shared" ref="G30:G31" si="14">(B30+C30)/1929</f>
        <v>11.04705598755832</v>
      </c>
      <c r="H30" s="38">
        <v>1.2529999999999999</v>
      </c>
    </row>
    <row r="31" spans="1:8" x14ac:dyDescent="0.25">
      <c r="A31" s="2" t="s">
        <v>209</v>
      </c>
      <c r="B31" s="17">
        <v>17173</v>
      </c>
      <c r="C31" s="19">
        <f t="shared" si="10"/>
        <v>4344.7690000000002</v>
      </c>
      <c r="D31" s="19">
        <f t="shared" si="11"/>
        <v>18112.016596858637</v>
      </c>
      <c r="E31" s="18">
        <f t="shared" si="12"/>
        <v>8.9025401762571281</v>
      </c>
      <c r="F31" s="83">
        <f t="shared" si="13"/>
        <v>12.881946370454223</v>
      </c>
      <c r="G31" s="18">
        <f t="shared" si="14"/>
        <v>11.154882840850181</v>
      </c>
      <c r="H31" s="38">
        <v>2.2530000000000001</v>
      </c>
    </row>
    <row r="32" spans="1:8" x14ac:dyDescent="0.25">
      <c r="A32" s="2" t="s">
        <v>17</v>
      </c>
      <c r="B32" s="17">
        <v>17391</v>
      </c>
      <c r="C32" s="19">
        <f>B32*27.4%</f>
        <v>4765.1339999999991</v>
      </c>
      <c r="D32" s="19">
        <f t="shared" ref="D32:D39" si="15">(B32+C32)/52.143*43.89</f>
        <v>18649.343560209421</v>
      </c>
      <c r="E32" s="18">
        <f t="shared" ref="E32:E50" si="16">B32/1929</f>
        <v>9.0155520995334371</v>
      </c>
      <c r="F32" s="83">
        <f t="shared" ref="F32:F50" si="17">D32/1406</f>
        <v>13.26411348521296</v>
      </c>
      <c r="G32" s="18">
        <f t="shared" si="9"/>
        <v>11.485813374805598</v>
      </c>
      <c r="H32" s="38">
        <v>0.27400000000000002</v>
      </c>
    </row>
    <row r="33" spans="1:8" x14ac:dyDescent="0.25">
      <c r="A33" s="2" t="s">
        <v>18</v>
      </c>
      <c r="B33" s="17">
        <v>17681</v>
      </c>
      <c r="C33" s="19">
        <f t="shared" ref="C33:C39" si="18">B33*27.4%</f>
        <v>4844.5939999999991</v>
      </c>
      <c r="D33" s="19">
        <f t="shared" si="15"/>
        <v>18960.326806282719</v>
      </c>
      <c r="E33" s="18">
        <f t="shared" si="16"/>
        <v>9.1658890616899953</v>
      </c>
      <c r="F33" s="83">
        <f t="shared" si="17"/>
        <v>13.485296448280739</v>
      </c>
      <c r="G33" s="18">
        <f t="shared" si="9"/>
        <v>11.677342664593052</v>
      </c>
      <c r="H33" s="38">
        <v>0.27400000000000002</v>
      </c>
    </row>
    <row r="34" spans="1:8" x14ac:dyDescent="0.25">
      <c r="A34" s="2" t="s">
        <v>19</v>
      </c>
      <c r="B34" s="17">
        <v>17972</v>
      </c>
      <c r="C34" s="19">
        <f t="shared" si="18"/>
        <v>4924.3279999999995</v>
      </c>
      <c r="D34" s="19">
        <f t="shared" si="15"/>
        <v>19272.382408376965</v>
      </c>
      <c r="E34" s="18">
        <f t="shared" si="16"/>
        <v>9.316744427164334</v>
      </c>
      <c r="F34" s="83">
        <f t="shared" si="17"/>
        <v>13.70724211122117</v>
      </c>
      <c r="G34" s="18">
        <f t="shared" si="9"/>
        <v>11.869532400207362</v>
      </c>
      <c r="H34" s="38">
        <v>0.27400000000000002</v>
      </c>
    </row>
    <row r="35" spans="1:8" x14ac:dyDescent="0.25">
      <c r="A35" s="2" t="s">
        <v>20</v>
      </c>
      <c r="B35" s="17">
        <v>18319</v>
      </c>
      <c r="C35" s="19">
        <f t="shared" si="18"/>
        <v>5019.405999999999</v>
      </c>
      <c r="D35" s="19">
        <f t="shared" si="15"/>
        <v>19644.489947643979</v>
      </c>
      <c r="E35" s="18">
        <f t="shared" si="16"/>
        <v>9.4966303784344213</v>
      </c>
      <c r="F35" s="83">
        <f t="shared" si="17"/>
        <v>13.971898967029857</v>
      </c>
      <c r="G35" s="18">
        <f t="shared" si="9"/>
        <v>12.098707102125454</v>
      </c>
      <c r="H35" s="38">
        <v>0.27400000000000002</v>
      </c>
    </row>
    <row r="36" spans="1:8" x14ac:dyDescent="0.25">
      <c r="A36" s="2" t="s">
        <v>21</v>
      </c>
      <c r="B36" s="17">
        <v>18672</v>
      </c>
      <c r="C36" s="19">
        <f t="shared" si="18"/>
        <v>5116.1279999999997</v>
      </c>
      <c r="D36" s="19">
        <f t="shared" si="15"/>
        <v>20023.031623036652</v>
      </c>
      <c r="E36" s="18">
        <f t="shared" si="16"/>
        <v>9.679626749611197</v>
      </c>
      <c r="F36" s="83">
        <f t="shared" si="17"/>
        <v>14.241132022074432</v>
      </c>
      <c r="G36" s="18">
        <f t="shared" si="9"/>
        <v>12.331844479004666</v>
      </c>
      <c r="H36" s="38">
        <v>0.27400000000000002</v>
      </c>
    </row>
    <row r="37" spans="1:8" x14ac:dyDescent="0.25">
      <c r="A37" s="2" t="s">
        <v>22</v>
      </c>
      <c r="B37" s="17">
        <v>18870</v>
      </c>
      <c r="C37" s="19">
        <f t="shared" si="18"/>
        <v>5170.3799999999992</v>
      </c>
      <c r="D37" s="19">
        <f t="shared" si="15"/>
        <v>20235.358115183244</v>
      </c>
      <c r="E37" s="18">
        <f t="shared" si="16"/>
        <v>9.7822706065318812</v>
      </c>
      <c r="F37" s="83">
        <f t="shared" si="17"/>
        <v>14.392146596858638</v>
      </c>
      <c r="G37" s="18">
        <f t="shared" si="9"/>
        <v>12.462612752721617</v>
      </c>
      <c r="H37" s="38">
        <v>0.27400000000000002</v>
      </c>
    </row>
    <row r="38" spans="1:8" x14ac:dyDescent="0.25">
      <c r="A38" s="2" t="s">
        <v>23</v>
      </c>
      <c r="B38" s="17">
        <v>19445</v>
      </c>
      <c r="C38" s="19">
        <f t="shared" si="18"/>
        <v>5327.9299999999994</v>
      </c>
      <c r="D38" s="19">
        <f t="shared" si="15"/>
        <v>20851.962827225132</v>
      </c>
      <c r="E38" s="18">
        <f t="shared" si="16"/>
        <v>10.080352514256091</v>
      </c>
      <c r="F38" s="83">
        <f t="shared" si="17"/>
        <v>14.830699023630961</v>
      </c>
      <c r="G38" s="18">
        <f t="shared" si="9"/>
        <v>12.842369103162261</v>
      </c>
      <c r="H38" s="38">
        <v>0.27400000000000002</v>
      </c>
    </row>
    <row r="39" spans="1:8" x14ac:dyDescent="0.25">
      <c r="A39" s="2" t="s">
        <v>24</v>
      </c>
      <c r="B39" s="17">
        <v>19819</v>
      </c>
      <c r="C39" s="19">
        <f t="shared" si="18"/>
        <v>5430.405999999999</v>
      </c>
      <c r="D39" s="19">
        <f t="shared" si="15"/>
        <v>21253.023979057591</v>
      </c>
      <c r="E39" s="18">
        <f t="shared" si="16"/>
        <v>10.274235355106272</v>
      </c>
      <c r="F39" s="83">
        <f t="shared" si="17"/>
        <v>15.115948776001131</v>
      </c>
      <c r="G39" s="18">
        <f t="shared" si="9"/>
        <v>13.08937584240539</v>
      </c>
      <c r="H39" s="38">
        <v>0.27400000000000002</v>
      </c>
    </row>
    <row r="40" spans="1:8" x14ac:dyDescent="0.25">
      <c r="A40" s="2" t="s">
        <v>25</v>
      </c>
      <c r="B40" s="17">
        <v>20542</v>
      </c>
      <c r="C40" s="73">
        <f>B40*29.3%</f>
        <v>6018.8059999999996</v>
      </c>
      <c r="D40" s="19">
        <f>(B40+C40)/52.143*45.05</f>
        <v>22947.745820148437</v>
      </c>
      <c r="E40" s="18">
        <f t="shared" si="16"/>
        <v>10.649040953862105</v>
      </c>
      <c r="F40" s="83">
        <f t="shared" si="17"/>
        <v>16.321298591855218</v>
      </c>
      <c r="G40" s="18">
        <f t="shared" si="9"/>
        <v>13.769209953343701</v>
      </c>
      <c r="H40" s="38">
        <v>0.29299999999999998</v>
      </c>
    </row>
    <row r="41" spans="1:8" x14ac:dyDescent="0.25">
      <c r="A41" s="2" t="s">
        <v>26</v>
      </c>
      <c r="B41" s="17">
        <v>21073</v>
      </c>
      <c r="C41" s="19">
        <f t="shared" ref="C41:C44" si="19">B41*29.3%</f>
        <v>6174.3889999999992</v>
      </c>
      <c r="D41" s="19">
        <f t="shared" ref="D41:D50" si="20">(B41+C41)/52.143*45.05</f>
        <v>23540.933096484663</v>
      </c>
      <c r="E41" s="18">
        <f t="shared" si="16"/>
        <v>10.92431311560394</v>
      </c>
      <c r="F41" s="83">
        <f t="shared" si="17"/>
        <v>16.743195658950686</v>
      </c>
      <c r="G41" s="18">
        <f t="shared" si="9"/>
        <v>14.125136858475894</v>
      </c>
      <c r="H41" s="38">
        <v>0.29299999999999998</v>
      </c>
    </row>
    <row r="42" spans="1:8" x14ac:dyDescent="0.25">
      <c r="A42" s="2" t="s">
        <v>27</v>
      </c>
      <c r="B42" s="17">
        <v>21693</v>
      </c>
      <c r="C42" s="19">
        <f t="shared" si="19"/>
        <v>6356.049</v>
      </c>
      <c r="D42" s="19">
        <f t="shared" si="20"/>
        <v>24233.543475634313</v>
      </c>
      <c r="E42" s="18">
        <f t="shared" si="16"/>
        <v>11.245723172628304</v>
      </c>
      <c r="F42" s="83">
        <f t="shared" si="17"/>
        <v>17.235806170436923</v>
      </c>
      <c r="G42" s="18">
        <f t="shared" si="9"/>
        <v>14.540720062208397</v>
      </c>
      <c r="H42" s="38">
        <v>0.29299999999999998</v>
      </c>
    </row>
    <row r="43" spans="1:8" x14ac:dyDescent="0.25">
      <c r="A43" s="2" t="s">
        <v>28</v>
      </c>
      <c r="B43" s="17">
        <v>22402</v>
      </c>
      <c r="C43" s="19">
        <f t="shared" si="19"/>
        <v>6563.7860000000001</v>
      </c>
      <c r="D43" s="19">
        <f t="shared" si="20"/>
        <v>25025.576957597375</v>
      </c>
      <c r="E43" s="18">
        <f t="shared" si="16"/>
        <v>11.613271124935199</v>
      </c>
      <c r="F43" s="83">
        <f t="shared" si="17"/>
        <v>17.799130126313923</v>
      </c>
      <c r="G43" s="18">
        <f t="shared" si="9"/>
        <v>15.015959564541213</v>
      </c>
      <c r="H43" s="38">
        <v>0.29299999999999998</v>
      </c>
    </row>
    <row r="44" spans="1:8" x14ac:dyDescent="0.25">
      <c r="A44" s="2" t="s">
        <v>29</v>
      </c>
      <c r="B44" s="17">
        <v>23112</v>
      </c>
      <c r="C44" s="19">
        <f t="shared" si="19"/>
        <v>6771.8159999999998</v>
      </c>
      <c r="D44" s="19">
        <f t="shared" si="20"/>
        <v>25818.727553075194</v>
      </c>
      <c r="E44" s="18">
        <f t="shared" si="16"/>
        <v>11.981337480559876</v>
      </c>
      <c r="F44" s="83">
        <f t="shared" si="17"/>
        <v>18.363248615273964</v>
      </c>
      <c r="G44" s="18">
        <f t="shared" si="9"/>
        <v>15.491869362363918</v>
      </c>
      <c r="H44" s="38">
        <v>0.29299999999999998</v>
      </c>
    </row>
    <row r="45" spans="1:8" x14ac:dyDescent="0.25">
      <c r="A45" s="2" t="s">
        <v>30</v>
      </c>
      <c r="B45" s="17">
        <v>23886</v>
      </c>
      <c r="C45" s="19">
        <f>B45*30%</f>
        <v>7165.8</v>
      </c>
      <c r="D45" s="19">
        <f t="shared" si="20"/>
        <v>26827.830964846667</v>
      </c>
      <c r="E45" s="18">
        <f t="shared" si="16"/>
        <v>12.382581648522551</v>
      </c>
      <c r="F45" s="83">
        <f t="shared" si="17"/>
        <v>19.080960856932197</v>
      </c>
      <c r="G45" s="18">
        <f t="shared" si="9"/>
        <v>16.097356143079317</v>
      </c>
      <c r="H45" s="39">
        <v>0.3</v>
      </c>
    </row>
    <row r="46" spans="1:8" x14ac:dyDescent="0.25">
      <c r="A46" s="2" t="s">
        <v>31</v>
      </c>
      <c r="B46" s="17">
        <v>24658</v>
      </c>
      <c r="C46" s="19">
        <f t="shared" ref="C46:C50" si="21">B46*30%</f>
        <v>7397.4</v>
      </c>
      <c r="D46" s="19">
        <f t="shared" si="20"/>
        <v>27694.911493393171</v>
      </c>
      <c r="E46" s="18">
        <f t="shared" si="16"/>
        <v>12.782789009849663</v>
      </c>
      <c r="F46" s="83">
        <f t="shared" si="17"/>
        <v>19.697661090606807</v>
      </c>
      <c r="G46" s="18">
        <f t="shared" si="9"/>
        <v>16.617625712804564</v>
      </c>
      <c r="H46" s="39">
        <v>0.3</v>
      </c>
    </row>
    <row r="47" spans="1:8" x14ac:dyDescent="0.25">
      <c r="A47" s="2" t="s">
        <v>32</v>
      </c>
      <c r="B47" s="17">
        <v>25463</v>
      </c>
      <c r="C47" s="19">
        <f t="shared" si="21"/>
        <v>7638.9</v>
      </c>
      <c r="D47" s="19">
        <f t="shared" si="20"/>
        <v>28599.056345051107</v>
      </c>
      <c r="E47" s="18">
        <f t="shared" si="16"/>
        <v>13.200103680663556</v>
      </c>
      <c r="F47" s="83">
        <f t="shared" si="17"/>
        <v>20.340722862767503</v>
      </c>
      <c r="G47" s="18">
        <f t="shared" si="9"/>
        <v>17.160134784862624</v>
      </c>
      <c r="H47" s="39">
        <v>0.3</v>
      </c>
    </row>
    <row r="48" spans="1:8" x14ac:dyDescent="0.25">
      <c r="A48" s="2" t="s">
        <v>33</v>
      </c>
      <c r="B48" s="17">
        <v>26470</v>
      </c>
      <c r="C48" s="19">
        <f t="shared" si="21"/>
        <v>7941</v>
      </c>
      <c r="D48" s="19">
        <f t="shared" si="20"/>
        <v>29730.079780603341</v>
      </c>
      <c r="E48" s="18">
        <f t="shared" si="16"/>
        <v>13.722135821669259</v>
      </c>
      <c r="F48" s="83">
        <f t="shared" si="17"/>
        <v>21.145149203843058</v>
      </c>
      <c r="G48" s="18">
        <f t="shared" si="9"/>
        <v>17.838776568170037</v>
      </c>
      <c r="H48" s="39">
        <v>0.3</v>
      </c>
    </row>
    <row r="49" spans="1:8" x14ac:dyDescent="0.25">
      <c r="A49" s="2" t="s">
        <v>34</v>
      </c>
      <c r="B49" s="17">
        <v>27358</v>
      </c>
      <c r="C49" s="19">
        <f t="shared" si="21"/>
        <v>8207.4</v>
      </c>
      <c r="D49" s="19">
        <f t="shared" si="20"/>
        <v>30727.447020693096</v>
      </c>
      <c r="E49" s="18">
        <f t="shared" si="16"/>
        <v>14.182477967858995</v>
      </c>
      <c r="F49" s="83">
        <f t="shared" si="17"/>
        <v>21.854514239468774</v>
      </c>
      <c r="G49" s="18">
        <f t="shared" si="9"/>
        <v>18.437221358216693</v>
      </c>
      <c r="H49" s="39">
        <v>0.3</v>
      </c>
    </row>
    <row r="50" spans="1:8" x14ac:dyDescent="0.25">
      <c r="A50" s="2" t="s">
        <v>35</v>
      </c>
      <c r="B50" s="17">
        <v>28222</v>
      </c>
      <c r="C50" s="19">
        <f t="shared" si="21"/>
        <v>8466.6</v>
      </c>
      <c r="D50" s="19">
        <f t="shared" si="20"/>
        <v>31697.858389429064</v>
      </c>
      <c r="E50" s="18">
        <f t="shared" si="16"/>
        <v>14.63037843442198</v>
      </c>
      <c r="F50" s="83">
        <f t="shared" si="17"/>
        <v>22.544707247104597</v>
      </c>
      <c r="G50" s="18">
        <f t="shared" si="9"/>
        <v>19.019491964748575</v>
      </c>
      <c r="H50" s="39">
        <v>0.3</v>
      </c>
    </row>
  </sheetData>
  <sheetProtection password="DCF5" sheet="1" objects="1" scenarios="1"/>
  <pageMargins left="0.7" right="0.7" top="0.75" bottom="0.75" header="0.3" footer="0.3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Weekly Occupancy v Cost</vt:lpstr>
      <vt:lpstr>Overheads</vt:lpstr>
      <vt:lpstr>Hourly Rates</vt:lpstr>
      <vt:lpstr>nonteaching</vt:lpstr>
      <vt:lpstr>Instructions!Print_Area</vt:lpstr>
      <vt:lpstr>'Weekly Occupancy v Cost'!Print_Area</vt:lpstr>
      <vt:lpstr>teachers</vt:lpstr>
      <vt:lpstr>teacherscales</vt:lpstr>
      <vt:lpstr>teaching</vt:lpstr>
      <vt:lpstr>TLR</vt:lpstr>
    </vt:vector>
  </TitlesOfParts>
  <Company>BT Lancashire Services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Dewhurst, Kate</dc:creator>
  <cp:lastModifiedBy>User</cp:lastModifiedBy>
  <cp:lastPrinted>2017-09-27T13:29:12Z</cp:lastPrinted>
  <dcterms:created xsi:type="dcterms:W3CDTF">2017-04-05T11:58:01Z</dcterms:created>
  <dcterms:modified xsi:type="dcterms:W3CDTF">2018-02-16T12:38:02Z</dcterms:modified>
</cp:coreProperties>
</file>